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nequaperry/Downloads/"/>
    </mc:Choice>
  </mc:AlternateContent>
  <xr:revisionPtr revIDLastSave="0" documentId="13_ncr:1_{41171D02-078E-694B-9DC7-0A160D7649A1}" xr6:coauthVersionLast="45" xr6:coauthVersionMax="45" xr10:uidLastSave="{00000000-0000-0000-0000-000000000000}"/>
  <bookViews>
    <workbookView xWindow="1220" yWindow="1360" windowWidth="26640" windowHeight="15840" xr2:uid="{00000000-000D-0000-FFFF-FFFF00000000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K45" i="1" l="1"/>
  <c r="CK26" i="1"/>
  <c r="CK37" i="1"/>
  <c r="CI60" i="1" l="1"/>
  <c r="CB40" i="1"/>
  <c r="BV40" i="1"/>
  <c r="BS40" i="1"/>
  <c r="BJ40" i="1"/>
  <c r="BD40" i="1"/>
  <c r="AX40" i="1"/>
  <c r="AV40" i="1"/>
  <c r="AU40" i="1"/>
  <c r="AP40" i="1"/>
  <c r="AL40" i="1"/>
  <c r="AG40" i="1"/>
  <c r="AF40" i="1"/>
  <c r="X40" i="1"/>
  <c r="T40" i="1"/>
  <c r="R40" i="1"/>
  <c r="Q40" i="1"/>
  <c r="N40" i="1"/>
  <c r="Q18" i="1" l="1"/>
  <c r="W8" i="1"/>
  <c r="W29" i="1"/>
  <c r="W40" i="1" s="1"/>
  <c r="W18" i="1"/>
  <c r="AC18" i="1"/>
  <c r="AC29" i="1"/>
  <c r="AC40" i="1" s="1"/>
  <c r="AW28" i="1"/>
  <c r="AU44" i="1"/>
  <c r="AU43" i="1"/>
  <c r="AU46" i="1"/>
  <c r="AC43" i="1"/>
  <c r="AC46" i="1"/>
  <c r="AC44" i="1"/>
  <c r="AE44" i="1" s="1"/>
  <c r="AB44" i="1"/>
  <c r="Y44" i="1"/>
  <c r="AU8" i="1"/>
  <c r="AO8" i="1"/>
  <c r="AO43" i="1"/>
  <c r="AO46" i="1"/>
  <c r="AO44" i="1"/>
  <c r="AO28" i="1"/>
  <c r="AQ28" i="1" l="1"/>
  <c r="AO40" i="1"/>
  <c r="AC42" i="1"/>
  <c r="AO42" i="1"/>
  <c r="AU42" i="1"/>
  <c r="V22" i="1"/>
  <c r="V39" i="1"/>
  <c r="V38" i="1"/>
  <c r="U28" i="1"/>
  <c r="U40" i="1" s="1"/>
  <c r="V54" i="1"/>
  <c r="V52" i="1"/>
  <c r="U51" i="1"/>
  <c r="V50" i="1"/>
  <c r="U46" i="1"/>
  <c r="U45" i="1"/>
  <c r="U44" i="1"/>
  <c r="U43" i="1"/>
  <c r="O50" i="1"/>
  <c r="P45" i="1"/>
  <c r="O22" i="1"/>
  <c r="O39" i="1"/>
  <c r="O38" i="1"/>
  <c r="O33" i="1"/>
  <c r="O32" i="1"/>
  <c r="O31" i="1"/>
  <c r="O30" i="1"/>
  <c r="O28" i="1"/>
  <c r="V8" i="1"/>
  <c r="O14" i="1"/>
  <c r="O8" i="1"/>
  <c r="O40" i="1" l="1"/>
  <c r="AQ12" i="1"/>
  <c r="BW14" i="1"/>
  <c r="AE22" i="1" l="1"/>
  <c r="AD39" i="1"/>
  <c r="AD38" i="1"/>
  <c r="AD33" i="1"/>
  <c r="AD32" i="1"/>
  <c r="AE31" i="1"/>
  <c r="AD30" i="1"/>
  <c r="AD25" i="1"/>
  <c r="AD50" i="1"/>
  <c r="AB39" i="1"/>
  <c r="AB38" i="1"/>
  <c r="AE34" i="1"/>
  <c r="AB34" i="1"/>
  <c r="AH35" i="1"/>
  <c r="AH28" i="1"/>
  <c r="AH44" i="1"/>
  <c r="AM22" i="1"/>
  <c r="AM39" i="1"/>
  <c r="AK39" i="1"/>
  <c r="AH39" i="1"/>
  <c r="AN38" i="1"/>
  <c r="AK38" i="1"/>
  <c r="AH38" i="1"/>
  <c r="AN34" i="1"/>
  <c r="AK34" i="1"/>
  <c r="AH34" i="1"/>
  <c r="AN35" i="1"/>
  <c r="AM28" i="1"/>
  <c r="AM40" i="1" l="1"/>
  <c r="AD40" i="1"/>
  <c r="AN53" i="1"/>
  <c r="AM51" i="1"/>
  <c r="AN44" i="1"/>
  <c r="AT22" i="1"/>
  <c r="AS39" i="1"/>
  <c r="AS40" i="1" s="1"/>
  <c r="AW39" i="1"/>
  <c r="AW38" i="1"/>
  <c r="AW34" i="1"/>
  <c r="AQ39" i="1"/>
  <c r="AT38" i="1"/>
  <c r="AQ38" i="1"/>
  <c r="AT34" i="1"/>
  <c r="AQ34" i="1"/>
  <c r="AT35" i="1"/>
  <c r="AR28" i="1"/>
  <c r="AT28" i="1" l="1"/>
  <c r="AR40" i="1"/>
  <c r="BT12" i="1"/>
  <c r="AZ50" i="1"/>
  <c r="AZ39" i="1"/>
  <c r="AZ38" i="1"/>
  <c r="AZ34" i="1"/>
  <c r="AY35" i="1"/>
  <c r="AY40" i="1" s="1"/>
  <c r="AZ28" i="1"/>
  <c r="BF22" i="1"/>
  <c r="BE39" i="1"/>
  <c r="BE38" i="1"/>
  <c r="BE40" i="1" s="1"/>
  <c r="BF35" i="1"/>
  <c r="BF28" i="1"/>
  <c r="BK39" i="1"/>
  <c r="BL38" i="1"/>
  <c r="BL35" i="1"/>
  <c r="BK33" i="1"/>
  <c r="BK32" i="1"/>
  <c r="BL28" i="1"/>
  <c r="BL51" i="1"/>
  <c r="BL22" i="1"/>
  <c r="BL44" i="1"/>
  <c r="BT22" i="1"/>
  <c r="BU39" i="1"/>
  <c r="BU38" i="1"/>
  <c r="BT35" i="1"/>
  <c r="BT40" i="1" s="1"/>
  <c r="BU33" i="1"/>
  <c r="BU32" i="1"/>
  <c r="BU31" i="1"/>
  <c r="BU30" i="1"/>
  <c r="BU28" i="1"/>
  <c r="BR57" i="1"/>
  <c r="BQ50" i="1"/>
  <c r="BX22" i="1"/>
  <c r="BX56" i="1"/>
  <c r="BX55" i="1"/>
  <c r="BX53" i="1"/>
  <c r="BX50" i="1"/>
  <c r="CH39" i="1"/>
  <c r="CH38" i="1"/>
  <c r="CK38" i="1" s="1"/>
  <c r="CH34" i="1"/>
  <c r="CK34" i="1" s="1"/>
  <c r="CD39" i="1"/>
  <c r="CD38" i="1"/>
  <c r="CD34" i="1"/>
  <c r="BX39" i="1"/>
  <c r="BX38" i="1"/>
  <c r="BX34" i="1"/>
  <c r="BX35" i="1"/>
  <c r="BW27" i="1"/>
  <c r="BW40" i="1" s="1"/>
  <c r="CC22" i="1"/>
  <c r="CD35" i="1"/>
  <c r="CC33" i="1"/>
  <c r="CC28" i="1"/>
  <c r="CC40" i="1" s="1"/>
  <c r="CD50" i="1"/>
  <c r="CD44" i="1"/>
  <c r="CC47" i="1"/>
  <c r="CH42" i="1"/>
  <c r="CK42" i="1" s="1"/>
  <c r="CF36" i="1"/>
  <c r="CF40" i="1" s="1"/>
  <c r="CE36" i="1"/>
  <c r="CE40" i="1" s="1"/>
  <c r="CD32" i="1"/>
  <c r="CD31" i="1"/>
  <c r="CD30" i="1"/>
  <c r="CG29" i="1"/>
  <c r="CD29" i="1"/>
  <c r="CG27" i="1"/>
  <c r="CD27" i="1"/>
  <c r="CG25" i="1"/>
  <c r="CD25" i="1"/>
  <c r="BZ36" i="1"/>
  <c r="BZ40" i="1" s="1"/>
  <c r="BY36" i="1"/>
  <c r="BY40" i="1" s="1"/>
  <c r="BX33" i="1"/>
  <c r="BX32" i="1"/>
  <c r="BX31" i="1"/>
  <c r="BX30" i="1"/>
  <c r="CA29" i="1"/>
  <c r="BX29" i="1"/>
  <c r="CA27" i="1"/>
  <c r="CA25" i="1"/>
  <c r="BX25" i="1"/>
  <c r="BQ36" i="1"/>
  <c r="BQ40" i="1" s="1"/>
  <c r="BP36" i="1"/>
  <c r="BP40" i="1" s="1"/>
  <c r="BR33" i="1"/>
  <c r="BR32" i="1"/>
  <c r="BR31" i="1"/>
  <c r="BR30" i="1"/>
  <c r="BU29" i="1"/>
  <c r="BR29" i="1"/>
  <c r="BU27" i="1"/>
  <c r="BR27" i="1"/>
  <c r="BU25" i="1"/>
  <c r="BR25" i="1"/>
  <c r="BN36" i="1"/>
  <c r="BN40" i="1" s="1"/>
  <c r="BM36" i="1"/>
  <c r="BM40" i="1" s="1"/>
  <c r="BL31" i="1"/>
  <c r="BL30" i="1"/>
  <c r="BO29" i="1"/>
  <c r="BL29" i="1"/>
  <c r="BO27" i="1"/>
  <c r="BL27" i="1"/>
  <c r="BO25" i="1"/>
  <c r="BL25" i="1"/>
  <c r="BH36" i="1"/>
  <c r="BH40" i="1" s="1"/>
  <c r="BG36" i="1"/>
  <c r="BG40" i="1" s="1"/>
  <c r="BF33" i="1"/>
  <c r="BF32" i="1"/>
  <c r="BF31" i="1"/>
  <c r="BF30" i="1"/>
  <c r="BI29" i="1"/>
  <c r="BF29" i="1"/>
  <c r="BI27" i="1"/>
  <c r="BF27" i="1"/>
  <c r="BI25" i="1"/>
  <c r="BF25" i="1"/>
  <c r="BB36" i="1"/>
  <c r="BB40" i="1" s="1"/>
  <c r="BA36" i="1"/>
  <c r="BA40" i="1" s="1"/>
  <c r="AZ33" i="1"/>
  <c r="AZ32" i="1"/>
  <c r="AZ31" i="1"/>
  <c r="AZ30" i="1"/>
  <c r="BC29" i="1"/>
  <c r="AZ29" i="1"/>
  <c r="BC27" i="1"/>
  <c r="AZ27" i="1"/>
  <c r="BC25" i="1"/>
  <c r="AZ25" i="1"/>
  <c r="AT33" i="1"/>
  <c r="AT32" i="1"/>
  <c r="AT31" i="1"/>
  <c r="AT30" i="1"/>
  <c r="AW29" i="1"/>
  <c r="AT29" i="1"/>
  <c r="AW27" i="1"/>
  <c r="AT27" i="1"/>
  <c r="AW25" i="1"/>
  <c r="AT25" i="1"/>
  <c r="AN33" i="1"/>
  <c r="AN32" i="1"/>
  <c r="AN31" i="1"/>
  <c r="AN30" i="1"/>
  <c r="AQ29" i="1"/>
  <c r="AN29" i="1"/>
  <c r="AQ27" i="1"/>
  <c r="AN27" i="1"/>
  <c r="AQ25" i="1"/>
  <c r="AN25" i="1"/>
  <c r="AJ36" i="1"/>
  <c r="AJ40" i="1" s="1"/>
  <c r="AI36" i="1"/>
  <c r="AI40" i="1" s="1"/>
  <c r="AH33" i="1"/>
  <c r="AH32" i="1"/>
  <c r="AH31" i="1"/>
  <c r="AH30" i="1"/>
  <c r="AK29" i="1"/>
  <c r="AH29" i="1"/>
  <c r="AK27" i="1"/>
  <c r="AH27" i="1"/>
  <c r="AK25" i="1"/>
  <c r="AH25" i="1"/>
  <c r="AA36" i="1"/>
  <c r="AA40" i="1" s="1"/>
  <c r="Z36" i="1"/>
  <c r="Z40" i="1" s="1"/>
  <c r="AB33" i="1"/>
  <c r="AB32" i="1"/>
  <c r="AB31" i="1"/>
  <c r="AB30" i="1"/>
  <c r="AE29" i="1"/>
  <c r="AB29" i="1"/>
  <c r="AE27" i="1"/>
  <c r="AE40" i="1" s="1"/>
  <c r="AB27" i="1"/>
  <c r="AB25" i="1"/>
  <c r="V33" i="1"/>
  <c r="V32" i="1"/>
  <c r="V31" i="1"/>
  <c r="V30" i="1"/>
  <c r="Y29" i="1"/>
  <c r="V29" i="1"/>
  <c r="Y27" i="1"/>
  <c r="V27" i="1"/>
  <c r="Y25" i="1"/>
  <c r="V25" i="1"/>
  <c r="AT40" i="1" l="1"/>
  <c r="BX40" i="1"/>
  <c r="AW40" i="1"/>
  <c r="CH40" i="1"/>
  <c r="V40" i="1"/>
  <c r="BU40" i="1"/>
  <c r="BK40" i="1"/>
  <c r="Y40" i="1"/>
  <c r="AH40" i="1"/>
  <c r="AN40" i="1"/>
  <c r="AZ40" i="1"/>
  <c r="BF40" i="1"/>
  <c r="BL40" i="1"/>
  <c r="AQ40" i="1"/>
  <c r="CD40" i="1"/>
  <c r="BC36" i="1"/>
  <c r="BC40" i="1" s="1"/>
  <c r="BO36" i="1"/>
  <c r="BO40" i="1" s="1"/>
  <c r="CJ34" i="1"/>
  <c r="AK36" i="1"/>
  <c r="AK40" i="1" s="1"/>
  <c r="BI36" i="1"/>
  <c r="BI40" i="1" s="1"/>
  <c r="CA36" i="1"/>
  <c r="CA40" i="1" s="1"/>
  <c r="BR36" i="1"/>
  <c r="BR40" i="1" s="1"/>
  <c r="CG36" i="1"/>
  <c r="CG40" i="1" s="1"/>
  <c r="CJ38" i="1"/>
  <c r="CJ39" i="1"/>
  <c r="AB36" i="1"/>
  <c r="AB40" i="1" s="1"/>
  <c r="CG12" i="1"/>
  <c r="CA12" i="1"/>
  <c r="BO12" i="1"/>
  <c r="BC12" i="1"/>
  <c r="AW12" i="1"/>
  <c r="AK12" i="1"/>
  <c r="AE12" i="1"/>
  <c r="CF15" i="1"/>
  <c r="CE15" i="1"/>
  <c r="CB15" i="1"/>
  <c r="CG14" i="1"/>
  <c r="CD14" i="1"/>
  <c r="CG13" i="1"/>
  <c r="CD13" i="1"/>
  <c r="CD12" i="1"/>
  <c r="CG11" i="1"/>
  <c r="CG10" i="1"/>
  <c r="CD10" i="1"/>
  <c r="CG9" i="1"/>
  <c r="CD9" i="1"/>
  <c r="CG8" i="1"/>
  <c r="CC15" i="1"/>
  <c r="BZ15" i="1"/>
  <c r="BY15" i="1"/>
  <c r="BV15" i="1"/>
  <c r="CA14" i="1"/>
  <c r="CA13" i="1"/>
  <c r="BX13" i="1"/>
  <c r="BX12" i="1"/>
  <c r="CA11" i="1"/>
  <c r="CA10" i="1"/>
  <c r="BX10" i="1"/>
  <c r="CA9" i="1"/>
  <c r="BX9" i="1"/>
  <c r="CA8" i="1"/>
  <c r="BW15" i="1"/>
  <c r="BT15" i="1"/>
  <c r="BS15" i="1"/>
  <c r="BP15" i="1"/>
  <c r="BR14" i="1"/>
  <c r="BU13" i="1"/>
  <c r="BR13" i="1"/>
  <c r="BR12" i="1"/>
  <c r="BU10" i="1"/>
  <c r="BR10" i="1"/>
  <c r="BU9" i="1"/>
  <c r="BR9" i="1"/>
  <c r="BU8" i="1"/>
  <c r="BQ15" i="1"/>
  <c r="BN15" i="1"/>
  <c r="BM15" i="1"/>
  <c r="BJ15" i="1"/>
  <c r="BO14" i="1"/>
  <c r="BL14" i="1"/>
  <c r="BO13" i="1"/>
  <c r="BL13" i="1"/>
  <c r="BL12" i="1"/>
  <c r="BO11" i="1"/>
  <c r="BO10" i="1"/>
  <c r="BL10" i="1"/>
  <c r="BO9" i="1"/>
  <c r="BL9" i="1"/>
  <c r="BO8" i="1"/>
  <c r="BK15" i="1"/>
  <c r="BH15" i="1"/>
  <c r="BG15" i="1"/>
  <c r="BD15" i="1"/>
  <c r="BI14" i="1"/>
  <c r="BF14" i="1"/>
  <c r="BI13" i="1"/>
  <c r="BF13" i="1"/>
  <c r="BF12" i="1"/>
  <c r="BI11" i="1"/>
  <c r="BI10" i="1"/>
  <c r="BF10" i="1"/>
  <c r="BI9" i="1"/>
  <c r="BF9" i="1"/>
  <c r="BI8" i="1"/>
  <c r="BE15" i="1"/>
  <c r="BB15" i="1"/>
  <c r="BA15" i="1"/>
  <c r="AX15" i="1"/>
  <c r="BC14" i="1"/>
  <c r="AZ14" i="1"/>
  <c r="BC13" i="1"/>
  <c r="AZ13" i="1"/>
  <c r="AZ12" i="1"/>
  <c r="BC11" i="1"/>
  <c r="BC10" i="1"/>
  <c r="AZ10" i="1"/>
  <c r="BC9" i="1"/>
  <c r="AZ9" i="1"/>
  <c r="BC8" i="1"/>
  <c r="AY15" i="1"/>
  <c r="AV15" i="1"/>
  <c r="AU15" i="1"/>
  <c r="AR15" i="1"/>
  <c r="AW14" i="1"/>
  <c r="AT14" i="1"/>
  <c r="AW13" i="1"/>
  <c r="AT13" i="1"/>
  <c r="AT12" i="1"/>
  <c r="AW11" i="1"/>
  <c r="AW10" i="1"/>
  <c r="AT10" i="1"/>
  <c r="AW9" i="1"/>
  <c r="AT9" i="1"/>
  <c r="AW8" i="1"/>
  <c r="AS15" i="1"/>
  <c r="AP15" i="1"/>
  <c r="AO15" i="1"/>
  <c r="AM15" i="1"/>
  <c r="AL15" i="1"/>
  <c r="AQ14" i="1"/>
  <c r="AN14" i="1"/>
  <c r="AQ13" i="1"/>
  <c r="AN13" i="1"/>
  <c r="AN12" i="1"/>
  <c r="AQ11" i="1"/>
  <c r="AQ10" i="1"/>
  <c r="AN10" i="1"/>
  <c r="AQ9" i="1"/>
  <c r="AN9" i="1"/>
  <c r="AQ8" i="1"/>
  <c r="AJ15" i="1"/>
  <c r="AI15" i="1"/>
  <c r="AF15" i="1"/>
  <c r="AK14" i="1"/>
  <c r="AH14" i="1"/>
  <c r="AK13" i="1"/>
  <c r="AH13" i="1"/>
  <c r="AH12" i="1"/>
  <c r="AK11" i="1"/>
  <c r="AK10" i="1"/>
  <c r="AH10" i="1"/>
  <c r="AK9" i="1"/>
  <c r="AH9" i="1"/>
  <c r="AK8" i="1"/>
  <c r="AG15" i="1"/>
  <c r="AD15" i="1"/>
  <c r="AC15" i="1"/>
  <c r="Z15" i="1"/>
  <c r="AE14" i="1"/>
  <c r="AB14" i="1"/>
  <c r="AE13" i="1"/>
  <c r="AB13" i="1"/>
  <c r="AB12" i="1"/>
  <c r="AE11" i="1"/>
  <c r="AE10" i="1"/>
  <c r="AB10" i="1"/>
  <c r="AE9" i="1"/>
  <c r="AB9" i="1"/>
  <c r="AE8" i="1"/>
  <c r="AA15" i="1"/>
  <c r="X15" i="1"/>
  <c r="W15" i="1"/>
  <c r="T15" i="1"/>
  <c r="Y14" i="1"/>
  <c r="V14" i="1"/>
  <c r="Y13" i="1"/>
  <c r="V13" i="1"/>
  <c r="V12" i="1"/>
  <c r="Y11" i="1"/>
  <c r="Y10" i="1"/>
  <c r="V10" i="1"/>
  <c r="Y9" i="1"/>
  <c r="V9" i="1"/>
  <c r="Y8" i="1"/>
  <c r="U15" i="1"/>
  <c r="R15" i="1"/>
  <c r="Q15" i="1"/>
  <c r="N15" i="1"/>
  <c r="S14" i="1"/>
  <c r="S13" i="1"/>
  <c r="P13" i="1"/>
  <c r="P12" i="1"/>
  <c r="S11" i="1"/>
  <c r="S10" i="1"/>
  <c r="P10" i="1"/>
  <c r="S9" i="1"/>
  <c r="P9" i="1"/>
  <c r="S8" i="1"/>
  <c r="O15" i="1"/>
  <c r="V15" i="1" l="1"/>
  <c r="AT15" i="1"/>
  <c r="S15" i="1"/>
  <c r="AB15" i="1"/>
  <c r="CD15" i="1"/>
  <c r="BO15" i="1"/>
  <c r="AN15" i="1"/>
  <c r="BR15" i="1"/>
  <c r="P15" i="1"/>
  <c r="AH15" i="1"/>
  <c r="BF15" i="1"/>
  <c r="AZ15" i="1"/>
  <c r="BL15" i="1"/>
  <c r="BX15" i="1"/>
  <c r="Y15" i="1"/>
  <c r="CG15" i="1"/>
  <c r="CA15" i="1"/>
  <c r="BU15" i="1"/>
  <c r="BI15" i="1"/>
  <c r="BC15" i="1"/>
  <c r="AW15" i="1"/>
  <c r="AQ15" i="1"/>
  <c r="AK15" i="1"/>
  <c r="AE15" i="1"/>
  <c r="CH57" i="1"/>
  <c r="CK57" i="1" s="1"/>
  <c r="CH56" i="1"/>
  <c r="CK56" i="1" s="1"/>
  <c r="CH55" i="1"/>
  <c r="CK55" i="1" s="1"/>
  <c r="CH54" i="1"/>
  <c r="CK54" i="1" s="1"/>
  <c r="CH53" i="1"/>
  <c r="CK53" i="1" s="1"/>
  <c r="CH52" i="1"/>
  <c r="CK52" i="1" s="1"/>
  <c r="CH51" i="1"/>
  <c r="CK51" i="1" s="1"/>
  <c r="CH50" i="1"/>
  <c r="CK50" i="1" s="1"/>
  <c r="CJ49" i="1"/>
  <c r="CH49" i="1"/>
  <c r="CK49" i="1" s="1"/>
  <c r="CH35" i="1"/>
  <c r="CK35" i="1" s="1"/>
  <c r="CH33" i="1"/>
  <c r="CK33" i="1" s="1"/>
  <c r="CH32" i="1"/>
  <c r="CK32" i="1" s="1"/>
  <c r="CH31" i="1"/>
  <c r="CK31" i="1" s="1"/>
  <c r="CH30" i="1"/>
  <c r="CK30" i="1" s="1"/>
  <c r="CJ28" i="1"/>
  <c r="CH28" i="1"/>
  <c r="CK28" i="1" s="1"/>
  <c r="CH27" i="1"/>
  <c r="CK27" i="1" s="1"/>
  <c r="CJ24" i="1"/>
  <c r="CH24" i="1"/>
  <c r="CH22" i="1"/>
  <c r="CK22" i="1" s="1"/>
  <c r="CJ21" i="1"/>
  <c r="CH21" i="1"/>
  <c r="CK21" i="1" s="1"/>
  <c r="CJ20" i="1"/>
  <c r="CH20" i="1"/>
  <c r="CH18" i="1"/>
  <c r="CK18" i="1" s="1"/>
  <c r="CJ16" i="1"/>
  <c r="CH16" i="1"/>
  <c r="CH14" i="1"/>
  <c r="CK14" i="1" s="1"/>
  <c r="CH13" i="1"/>
  <c r="CK13" i="1" s="1"/>
  <c r="CH12" i="1"/>
  <c r="CK12" i="1" s="1"/>
  <c r="CH11" i="1"/>
  <c r="CK11" i="1" s="1"/>
  <c r="CH10" i="1"/>
  <c r="CK10" i="1" s="1"/>
  <c r="CH9" i="1"/>
  <c r="CK9" i="1" s="1"/>
  <c r="BO44" i="1" l="1"/>
  <c r="BI17" i="1"/>
  <c r="CH8" i="1"/>
  <c r="CK8" i="1" s="1"/>
  <c r="BM19" i="1"/>
  <c r="BI46" i="1"/>
  <c r="BI44" i="1"/>
  <c r="BI43" i="1"/>
  <c r="BI42" i="1"/>
  <c r="AW46" i="1"/>
  <c r="AW44" i="1"/>
  <c r="AW43" i="1"/>
  <c r="AW42" i="1"/>
  <c r="BC46" i="1"/>
  <c r="BC44" i="1"/>
  <c r="BC42" i="1"/>
  <c r="CD55" i="1"/>
  <c r="CD51" i="1"/>
  <c r="CC58" i="1"/>
  <c r="CC23" i="1"/>
  <c r="BX57" i="1"/>
  <c r="BW23" i="1"/>
  <c r="CF58" i="1"/>
  <c r="CE58" i="1"/>
  <c r="CE60" i="1" s="1"/>
  <c r="CB58" i="1"/>
  <c r="CG57" i="1"/>
  <c r="CG56" i="1"/>
  <c r="CD56" i="1"/>
  <c r="CG55" i="1"/>
  <c r="CG54" i="1"/>
  <c r="CD54" i="1"/>
  <c r="CG53" i="1"/>
  <c r="CD53" i="1"/>
  <c r="CG52" i="1"/>
  <c r="CD52" i="1"/>
  <c r="CG51" i="1"/>
  <c r="CG50" i="1"/>
  <c r="CE47" i="1"/>
  <c r="CD47" i="1"/>
  <c r="CB47" i="1"/>
  <c r="CG46" i="1"/>
  <c r="CG44" i="1"/>
  <c r="CG43" i="1"/>
  <c r="CG42" i="1"/>
  <c r="CF23" i="1"/>
  <c r="CE23" i="1"/>
  <c r="CB23" i="1"/>
  <c r="CF19" i="1"/>
  <c r="CE19" i="1"/>
  <c r="CC19" i="1"/>
  <c r="CB19" i="1"/>
  <c r="CG18" i="1"/>
  <c r="CG17" i="1"/>
  <c r="CD17" i="1"/>
  <c r="BZ58" i="1"/>
  <c r="BY58" i="1"/>
  <c r="BY60" i="1" s="1"/>
  <c r="BV58" i="1"/>
  <c r="BV60" i="1" s="1"/>
  <c r="CA57" i="1"/>
  <c r="CA56" i="1"/>
  <c r="CA55" i="1"/>
  <c r="CA54" i="1"/>
  <c r="CA53" i="1"/>
  <c r="CA52" i="1"/>
  <c r="CA51" i="1"/>
  <c r="CA50" i="1"/>
  <c r="BY47" i="1"/>
  <c r="BV47" i="1"/>
  <c r="CA46" i="1"/>
  <c r="BX47" i="1"/>
  <c r="CA44" i="1"/>
  <c r="CA43" i="1"/>
  <c r="CA42" i="1"/>
  <c r="BZ23" i="1"/>
  <c r="BY23" i="1"/>
  <c r="BV23" i="1"/>
  <c r="CA23" i="1"/>
  <c r="BZ19" i="1"/>
  <c r="BY19" i="1"/>
  <c r="BW19" i="1"/>
  <c r="BV19" i="1"/>
  <c r="CA18" i="1"/>
  <c r="CA17" i="1"/>
  <c r="BX17" i="1"/>
  <c r="BQ23" i="1"/>
  <c r="BR47" i="1"/>
  <c r="BR17" i="1"/>
  <c r="BT58" i="1"/>
  <c r="BS58" i="1"/>
  <c r="BP58" i="1"/>
  <c r="BU57" i="1"/>
  <c r="BU56" i="1"/>
  <c r="BR56" i="1"/>
  <c r="BU55" i="1"/>
  <c r="BU54" i="1"/>
  <c r="BR54" i="1"/>
  <c r="BU53" i="1"/>
  <c r="BR53" i="1"/>
  <c r="BU52" i="1"/>
  <c r="BR52" i="1"/>
  <c r="BU51" i="1"/>
  <c r="BU50" i="1"/>
  <c r="BS47" i="1"/>
  <c r="BP47" i="1"/>
  <c r="BU46" i="1"/>
  <c r="BU44" i="1"/>
  <c r="BU43" i="1"/>
  <c r="BU42" i="1"/>
  <c r="BT23" i="1"/>
  <c r="BS23" i="1"/>
  <c r="BP23" i="1"/>
  <c r="BT19" i="1"/>
  <c r="BS19" i="1"/>
  <c r="BP19" i="1"/>
  <c r="BU18" i="1"/>
  <c r="BQ19" i="1"/>
  <c r="BU17" i="1"/>
  <c r="BE23" i="1"/>
  <c r="BE58" i="1"/>
  <c r="BD58" i="1"/>
  <c r="BF57" i="1"/>
  <c r="BF56" i="1"/>
  <c r="BF55" i="1"/>
  <c r="BF54" i="1"/>
  <c r="BF53" i="1"/>
  <c r="BF52" i="1"/>
  <c r="BF51" i="1"/>
  <c r="BF50" i="1"/>
  <c r="BD47" i="1"/>
  <c r="BF46" i="1"/>
  <c r="BK23" i="1"/>
  <c r="BK19" i="1"/>
  <c r="BK58" i="1"/>
  <c r="BL50" i="1"/>
  <c r="BN58" i="1"/>
  <c r="BM58" i="1"/>
  <c r="BJ58" i="1"/>
  <c r="BO57" i="1"/>
  <c r="BO56" i="1"/>
  <c r="BL56" i="1"/>
  <c r="BO55" i="1"/>
  <c r="BO54" i="1"/>
  <c r="BL54" i="1"/>
  <c r="BO53" i="1"/>
  <c r="BO52" i="1"/>
  <c r="BL52" i="1"/>
  <c r="BO51" i="1"/>
  <c r="BO50" i="1"/>
  <c r="BM47" i="1"/>
  <c r="BJ47" i="1"/>
  <c r="BO46" i="1"/>
  <c r="BL47" i="1"/>
  <c r="BO43" i="1"/>
  <c r="BO42" i="1"/>
  <c r="BN23" i="1"/>
  <c r="BM23" i="1"/>
  <c r="BJ23" i="1"/>
  <c r="BN19" i="1"/>
  <c r="BJ19" i="1"/>
  <c r="BL19" i="1"/>
  <c r="BO18" i="1"/>
  <c r="BH58" i="1"/>
  <c r="BG58" i="1"/>
  <c r="BI57" i="1"/>
  <c r="BI56" i="1"/>
  <c r="BI55" i="1"/>
  <c r="BI54" i="1"/>
  <c r="BI53" i="1"/>
  <c r="BI52" i="1"/>
  <c r="BI51" i="1"/>
  <c r="BI50" i="1"/>
  <c r="BH23" i="1"/>
  <c r="BG23" i="1"/>
  <c r="BD23" i="1"/>
  <c r="BH19" i="1"/>
  <c r="BE19" i="1"/>
  <c r="BD19" i="1"/>
  <c r="BI18" i="1"/>
  <c r="BF18" i="1"/>
  <c r="BF19" i="1" s="1"/>
  <c r="AZ22" i="1"/>
  <c r="BB58" i="1"/>
  <c r="BB60" i="1" s="1"/>
  <c r="BA58" i="1"/>
  <c r="AX58" i="1"/>
  <c r="BC57" i="1"/>
  <c r="BC56" i="1"/>
  <c r="AZ56" i="1"/>
  <c r="BC55" i="1"/>
  <c r="AZ55" i="1"/>
  <c r="BC54" i="1"/>
  <c r="AZ54" i="1"/>
  <c r="BC53" i="1"/>
  <c r="AZ53" i="1"/>
  <c r="BC52" i="1"/>
  <c r="AZ52" i="1"/>
  <c r="BC51" i="1"/>
  <c r="AZ51" i="1"/>
  <c r="BC50" i="1"/>
  <c r="AY47" i="1"/>
  <c r="AX47" i="1"/>
  <c r="AZ46" i="1"/>
  <c r="AZ43" i="1"/>
  <c r="AZ42" i="1"/>
  <c r="BB23" i="1"/>
  <c r="BA23" i="1"/>
  <c r="AX23" i="1"/>
  <c r="AY23" i="1"/>
  <c r="BB19" i="1"/>
  <c r="BA19" i="1"/>
  <c r="AY19" i="1"/>
  <c r="AX19" i="1"/>
  <c r="BC18" i="1"/>
  <c r="AZ18" i="1"/>
  <c r="BC17" i="1"/>
  <c r="AS23" i="1"/>
  <c r="AT57" i="1"/>
  <c r="AT56" i="1"/>
  <c r="AT55" i="1"/>
  <c r="AT54" i="1"/>
  <c r="AT53" i="1"/>
  <c r="AT52" i="1"/>
  <c r="AT51" i="1"/>
  <c r="AT50" i="1"/>
  <c r="AT44" i="1"/>
  <c r="AT46" i="1"/>
  <c r="AV58" i="1"/>
  <c r="AU58" i="1"/>
  <c r="AR58" i="1"/>
  <c r="AW57" i="1"/>
  <c r="AW56" i="1"/>
  <c r="AW55" i="1"/>
  <c r="AW54" i="1"/>
  <c r="AW53" i="1"/>
  <c r="AW52" i="1"/>
  <c r="AW51" i="1"/>
  <c r="AS58" i="1"/>
  <c r="AW50" i="1"/>
  <c r="AR47" i="1"/>
  <c r="AS47" i="1"/>
  <c r="AT43" i="1"/>
  <c r="AT42" i="1"/>
  <c r="AV23" i="1"/>
  <c r="AU23" i="1"/>
  <c r="AR23" i="1"/>
  <c r="AV19" i="1"/>
  <c r="AU19" i="1"/>
  <c r="AS19" i="1"/>
  <c r="AR19" i="1"/>
  <c r="AW18" i="1"/>
  <c r="AT18" i="1"/>
  <c r="AW17" i="1"/>
  <c r="BH60" i="1" l="1"/>
  <c r="BP60" i="1"/>
  <c r="CB60" i="1"/>
  <c r="BM60" i="1"/>
  <c r="BD60" i="1"/>
  <c r="BT60" i="1"/>
  <c r="BZ60" i="1"/>
  <c r="CF60" i="1"/>
  <c r="CC60" i="1"/>
  <c r="AV60" i="1"/>
  <c r="BJ60" i="1"/>
  <c r="BS60" i="1"/>
  <c r="AS60" i="1"/>
  <c r="AR60" i="1"/>
  <c r="AX60" i="1"/>
  <c r="BG60" i="1"/>
  <c r="BN60" i="1"/>
  <c r="BE60" i="1"/>
  <c r="BG19" i="1"/>
  <c r="CH29" i="1"/>
  <c r="CK29" i="1" s="1"/>
  <c r="BQ47" i="1"/>
  <c r="BQ58" i="1"/>
  <c r="BF23" i="1"/>
  <c r="BI23" i="1"/>
  <c r="AZ58" i="1"/>
  <c r="BX23" i="1"/>
  <c r="AT23" i="1"/>
  <c r="AY58" i="1"/>
  <c r="AY60" i="1" s="1"/>
  <c r="AT19" i="1"/>
  <c r="AW23" i="1"/>
  <c r="AZ23" i="1"/>
  <c r="BR19" i="1"/>
  <c r="CD23" i="1"/>
  <c r="CG23" i="1"/>
  <c r="BW47" i="1"/>
  <c r="BA47" i="1"/>
  <c r="BA60" i="1" s="1"/>
  <c r="BC23" i="1"/>
  <c r="BU47" i="1"/>
  <c r="CD19" i="1"/>
  <c r="BL58" i="1"/>
  <c r="BL60" i="1" s="1"/>
  <c r="AW58" i="1"/>
  <c r="BO17" i="1"/>
  <c r="BO19" i="1" s="1"/>
  <c r="BO23" i="1"/>
  <c r="CA19" i="1"/>
  <c r="CD58" i="1"/>
  <c r="CD60" i="1" s="1"/>
  <c r="AW19" i="1"/>
  <c r="BC19" i="1"/>
  <c r="AZ19" i="1"/>
  <c r="BI19" i="1"/>
  <c r="BG47" i="1"/>
  <c r="BO58" i="1"/>
  <c r="BU23" i="1"/>
  <c r="CA47" i="1"/>
  <c r="CG58" i="1"/>
  <c r="CH17" i="1"/>
  <c r="CK17" i="1" s="1"/>
  <c r="CH43" i="1"/>
  <c r="CK43" i="1" s="1"/>
  <c r="AU47" i="1"/>
  <c r="AU60" i="1" s="1"/>
  <c r="BC58" i="1"/>
  <c r="BF47" i="1"/>
  <c r="BF58" i="1"/>
  <c r="BF60" i="1" s="1"/>
  <c r="BR23" i="1"/>
  <c r="BU58" i="1"/>
  <c r="CA58" i="1"/>
  <c r="CA60" i="1" s="1"/>
  <c r="CG47" i="1"/>
  <c r="CH25" i="1"/>
  <c r="CK25" i="1" s="1"/>
  <c r="BO47" i="1"/>
  <c r="BU19" i="1"/>
  <c r="CG19" i="1"/>
  <c r="BI47" i="1"/>
  <c r="AW47" i="1"/>
  <c r="BC43" i="1"/>
  <c r="BC47" i="1" s="1"/>
  <c r="BX19" i="1"/>
  <c r="BR58" i="1"/>
  <c r="BR60" i="1" s="1"/>
  <c r="BI58" i="1"/>
  <c r="BL23" i="1"/>
  <c r="BK47" i="1"/>
  <c r="BK60" i="1" s="1"/>
  <c r="AZ47" i="1"/>
  <c r="AT58" i="1"/>
  <c r="AT47" i="1"/>
  <c r="CJ33" i="1"/>
  <c r="CJ31" i="1"/>
  <c r="CJ30" i="1"/>
  <c r="AN54" i="1"/>
  <c r="AM58" i="1"/>
  <c r="AM60" i="1" s="1"/>
  <c r="AM47" i="1"/>
  <c r="AP58" i="1"/>
  <c r="AO58" i="1"/>
  <c r="AL58" i="1"/>
  <c r="AQ57" i="1"/>
  <c r="AN57" i="1"/>
  <c r="AQ56" i="1"/>
  <c r="AN56" i="1"/>
  <c r="AQ55" i="1"/>
  <c r="AN55" i="1"/>
  <c r="AQ54" i="1"/>
  <c r="AQ53" i="1"/>
  <c r="AQ52" i="1"/>
  <c r="AN52" i="1"/>
  <c r="AQ51" i="1"/>
  <c r="AN50" i="1"/>
  <c r="AO47" i="1"/>
  <c r="AL47" i="1"/>
  <c r="AQ46" i="1"/>
  <c r="AQ44" i="1"/>
  <c r="AQ43" i="1"/>
  <c r="AN43" i="1"/>
  <c r="AQ42" i="1"/>
  <c r="AN42" i="1"/>
  <c r="AP23" i="1"/>
  <c r="AO23" i="1"/>
  <c r="AM23" i="1"/>
  <c r="AL23" i="1"/>
  <c r="AP19" i="1"/>
  <c r="AO19" i="1"/>
  <c r="AM19" i="1"/>
  <c r="AL19" i="1"/>
  <c r="AQ18" i="1"/>
  <c r="AN18" i="1"/>
  <c r="AQ17" i="1"/>
  <c r="AH52" i="1"/>
  <c r="AH51" i="1"/>
  <c r="AH50" i="1"/>
  <c r="AG47" i="1"/>
  <c r="AJ58" i="1"/>
  <c r="AJ60" i="1" s="1"/>
  <c r="AI58" i="1"/>
  <c r="AF58" i="1"/>
  <c r="AK57" i="1"/>
  <c r="AH57" i="1"/>
  <c r="AK56" i="1"/>
  <c r="AH56" i="1"/>
  <c r="AK55" i="1"/>
  <c r="AH55" i="1"/>
  <c r="AK54" i="1"/>
  <c r="AK53" i="1"/>
  <c r="AK52" i="1"/>
  <c r="AK51" i="1"/>
  <c r="AK50" i="1"/>
  <c r="AI47" i="1"/>
  <c r="AF47" i="1"/>
  <c r="AK46" i="1"/>
  <c r="AK44" i="1"/>
  <c r="AK43" i="1"/>
  <c r="AH43" i="1"/>
  <c r="AK42" i="1"/>
  <c r="AH42" i="1"/>
  <c r="AJ23" i="1"/>
  <c r="AI23" i="1"/>
  <c r="AG23" i="1"/>
  <c r="AF23" i="1"/>
  <c r="AH22" i="1"/>
  <c r="AJ19" i="1"/>
  <c r="AI19" i="1"/>
  <c r="AG19" i="1"/>
  <c r="AF19" i="1"/>
  <c r="AK18" i="1"/>
  <c r="AH18" i="1"/>
  <c r="AK17" i="1"/>
  <c r="AB22" i="1"/>
  <c r="AA47" i="1"/>
  <c r="AD58" i="1"/>
  <c r="AC58" i="1"/>
  <c r="Z58" i="1"/>
  <c r="AE57" i="1"/>
  <c r="AB57" i="1"/>
  <c r="AE56" i="1"/>
  <c r="AB56" i="1"/>
  <c r="AE55" i="1"/>
  <c r="AB55" i="1"/>
  <c r="AE54" i="1"/>
  <c r="AE53" i="1"/>
  <c r="AE52" i="1"/>
  <c r="AE51" i="1"/>
  <c r="AC47" i="1"/>
  <c r="Z47" i="1"/>
  <c r="AE46" i="1"/>
  <c r="AE43" i="1"/>
  <c r="AB43" i="1"/>
  <c r="AE42" i="1"/>
  <c r="AB42" i="1"/>
  <c r="AD23" i="1"/>
  <c r="AC23" i="1"/>
  <c r="Z23" i="1"/>
  <c r="AA23" i="1"/>
  <c r="AD19" i="1"/>
  <c r="AC19" i="1"/>
  <c r="AA19" i="1"/>
  <c r="Z19" i="1"/>
  <c r="AE18" i="1"/>
  <c r="AB18" i="1"/>
  <c r="AE17" i="1"/>
  <c r="AO60" i="1" l="1"/>
  <c r="BO60" i="1"/>
  <c r="BQ60" i="1"/>
  <c r="AD60" i="1"/>
  <c r="AL60" i="1"/>
  <c r="Z60" i="1"/>
  <c r="AF60" i="1"/>
  <c r="AP60" i="1"/>
  <c r="AT60" i="1"/>
  <c r="BI60" i="1"/>
  <c r="BU60" i="1"/>
  <c r="BC60" i="1"/>
  <c r="CG60" i="1"/>
  <c r="AC60" i="1"/>
  <c r="AI60" i="1"/>
  <c r="AW60" i="1"/>
  <c r="AZ60" i="1"/>
  <c r="AE19" i="1"/>
  <c r="CJ32" i="1"/>
  <c r="AB58" i="1"/>
  <c r="AH47" i="1"/>
  <c r="AN47" i="1"/>
  <c r="AQ19" i="1"/>
  <c r="AB19" i="1"/>
  <c r="AE23" i="1"/>
  <c r="AK19" i="1"/>
  <c r="AK58" i="1"/>
  <c r="AN19" i="1"/>
  <c r="AQ23" i="1"/>
  <c r="AA58" i="1"/>
  <c r="AA60" i="1" s="1"/>
  <c r="CJ22" i="1"/>
  <c r="AK47" i="1"/>
  <c r="AQ58" i="1"/>
  <c r="AB23" i="1"/>
  <c r="AE58" i="1"/>
  <c r="CH15" i="1"/>
  <c r="AH19" i="1"/>
  <c r="AK23" i="1"/>
  <c r="AQ47" i="1"/>
  <c r="AE47" i="1"/>
  <c r="AN58" i="1"/>
  <c r="AN23" i="1"/>
  <c r="AH58" i="1"/>
  <c r="AG58" i="1"/>
  <c r="AG60" i="1" s="1"/>
  <c r="AH23" i="1"/>
  <c r="AB47" i="1"/>
  <c r="U47" i="1"/>
  <c r="T47" i="1"/>
  <c r="X58" i="1"/>
  <c r="W58" i="1"/>
  <c r="T58" i="1"/>
  <c r="Y57" i="1"/>
  <c r="V57" i="1"/>
  <c r="Y56" i="1"/>
  <c r="V56" i="1"/>
  <c r="Y55" i="1"/>
  <c r="V55" i="1"/>
  <c r="Y54" i="1"/>
  <c r="Y53" i="1"/>
  <c r="V53" i="1"/>
  <c r="Y52" i="1"/>
  <c r="Y51" i="1"/>
  <c r="Y50" i="1"/>
  <c r="Y46" i="1"/>
  <c r="W47" i="1"/>
  <c r="Y43" i="1"/>
  <c r="Y42" i="1"/>
  <c r="V42" i="1"/>
  <c r="X23" i="1"/>
  <c r="W23" i="1"/>
  <c r="T23" i="1"/>
  <c r="U23" i="1"/>
  <c r="X19" i="1"/>
  <c r="W19" i="1"/>
  <c r="U19" i="1"/>
  <c r="T19" i="1"/>
  <c r="Y18" i="1"/>
  <c r="V18" i="1"/>
  <c r="Y17" i="1"/>
  <c r="R58" i="1"/>
  <c r="Q58" i="1"/>
  <c r="S57" i="1"/>
  <c r="S56" i="1"/>
  <c r="S55" i="1"/>
  <c r="S54" i="1"/>
  <c r="S53" i="1"/>
  <c r="S52" i="1"/>
  <c r="S51" i="1"/>
  <c r="S50" i="1"/>
  <c r="CH44" i="1"/>
  <c r="CK44" i="1" s="1"/>
  <c r="CH46" i="1"/>
  <c r="CK46" i="1" s="1"/>
  <c r="R47" i="1"/>
  <c r="S29" i="1"/>
  <c r="S17" i="1"/>
  <c r="Q19" i="1"/>
  <c r="S18" i="1"/>
  <c r="R19" i="1"/>
  <c r="R23" i="1"/>
  <c r="Q23" i="1"/>
  <c r="S27" i="1"/>
  <c r="S25" i="1"/>
  <c r="N23" i="1"/>
  <c r="O23" i="1"/>
  <c r="O19" i="1"/>
  <c r="O58" i="1"/>
  <c r="N58" i="1"/>
  <c r="O47" i="1"/>
  <c r="N47" i="1"/>
  <c r="P57" i="1"/>
  <c r="P56" i="1"/>
  <c r="P55" i="1"/>
  <c r="P54" i="1"/>
  <c r="P53" i="1"/>
  <c r="P52" i="1"/>
  <c r="P51" i="1"/>
  <c r="P46" i="1"/>
  <c r="P44" i="1"/>
  <c r="P43" i="1"/>
  <c r="P42" i="1"/>
  <c r="P27" i="1"/>
  <c r="P25" i="1"/>
  <c r="A31" i="1"/>
  <c r="A32" i="1" s="1"/>
  <c r="A33" i="1" s="1"/>
  <c r="P29" i="1"/>
  <c r="A28" i="1"/>
  <c r="N19" i="1"/>
  <c r="P18" i="1"/>
  <c r="N60" i="1" l="1"/>
  <c r="P40" i="1"/>
  <c r="O60" i="1"/>
  <c r="S40" i="1"/>
  <c r="AQ60" i="1"/>
  <c r="W60" i="1"/>
  <c r="X60" i="1"/>
  <c r="T60" i="1"/>
  <c r="AH60" i="1"/>
  <c r="AE60" i="1"/>
  <c r="AK60" i="1"/>
  <c r="AN60" i="1"/>
  <c r="R60" i="1"/>
  <c r="AB60" i="1"/>
  <c r="CJ52" i="1"/>
  <c r="CJ17" i="1"/>
  <c r="S44" i="1"/>
  <c r="CJ9" i="1"/>
  <c r="CJ25" i="1"/>
  <c r="CH58" i="1"/>
  <c r="Y19" i="1"/>
  <c r="V58" i="1"/>
  <c r="CJ18" i="1"/>
  <c r="CJ11" i="1"/>
  <c r="CJ29" i="1"/>
  <c r="CJ57" i="1"/>
  <c r="CJ14" i="1"/>
  <c r="P19" i="1"/>
  <c r="CJ10" i="1"/>
  <c r="CJ56" i="1"/>
  <c r="V23" i="1"/>
  <c r="S46" i="1"/>
  <c r="CJ46" i="1" s="1"/>
  <c r="S42" i="1"/>
  <c r="CJ27" i="1"/>
  <c r="CJ53" i="1"/>
  <c r="CJ8" i="1"/>
  <c r="CJ12" i="1"/>
  <c r="CJ43" i="1"/>
  <c r="P58" i="1"/>
  <c r="CJ50" i="1"/>
  <c r="CJ54" i="1"/>
  <c r="CH23" i="1"/>
  <c r="Q47" i="1"/>
  <c r="Q60" i="1" s="1"/>
  <c r="U58" i="1"/>
  <c r="U60" i="1" s="1"/>
  <c r="CH19" i="1"/>
  <c r="CJ13" i="1"/>
  <c r="P47" i="1"/>
  <c r="CJ51" i="1"/>
  <c r="CJ55" i="1"/>
  <c r="CH36" i="1"/>
  <c r="CK36" i="1" s="1"/>
  <c r="S58" i="1"/>
  <c r="V19" i="1"/>
  <c r="Y23" i="1"/>
  <c r="Y58" i="1"/>
  <c r="V47" i="1"/>
  <c r="Y47" i="1"/>
  <c r="P23" i="1"/>
  <c r="S19" i="1"/>
  <c r="S23" i="1"/>
  <c r="A9" i="1"/>
  <c r="A10" i="1" s="1"/>
  <c r="A11" i="1" s="1"/>
  <c r="A12" i="1" s="1"/>
  <c r="A13" i="1" s="1"/>
  <c r="BX58" i="1"/>
  <c r="BX60" i="1" s="1"/>
  <c r="BW58" i="1"/>
  <c r="BW60" i="1" s="1"/>
  <c r="CJ40" i="1" l="1"/>
  <c r="Y60" i="1"/>
  <c r="P60" i="1"/>
  <c r="V60" i="1"/>
  <c r="CH47" i="1"/>
  <c r="CH60" i="1" s="1"/>
  <c r="CJ19" i="1"/>
  <c r="S47" i="1"/>
  <c r="CJ47" i="1" s="1"/>
  <c r="CJ42" i="1"/>
  <c r="CJ44" i="1"/>
  <c r="CJ58" i="1"/>
  <c r="CJ15" i="1"/>
  <c r="CJ23" i="1"/>
  <c r="CJ36" i="1"/>
  <c r="CJ35" i="1"/>
  <c r="S60" i="1" l="1"/>
  <c r="CJ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Donald Ferris</author>
  </authors>
  <commentList>
    <comment ref="O25" authorId="0" shapeId="0" xr:uid="{7FA9F593-2D7E-4546-B925-019B0E2E277D}">
      <text>
        <r>
          <rPr>
            <b/>
            <sz val="9"/>
            <color indexed="81"/>
            <rFont val="Tahoma"/>
            <charset val="1"/>
          </rPr>
          <t>Donald Ferris: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5" authorId="0" shapeId="0" xr:uid="{ED6EEA89-2C9B-425B-86AD-626EFC4891C0}">
      <text>
        <r>
          <rPr>
            <b/>
            <sz val="9"/>
            <color indexed="81"/>
            <rFont val="Tahoma"/>
            <charset val="1"/>
          </rPr>
          <t>Donald Ferris: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25" authorId="0" shapeId="0" xr:uid="{2CE75492-03FC-45A9-8EC5-9AE7BA3B89B0}">
      <text>
        <r>
          <rPr>
            <b/>
            <sz val="9"/>
            <color indexed="81"/>
            <rFont val="Tahoma"/>
            <charset val="1"/>
          </rPr>
          <t>Donald Ferris: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5" authorId="0" shapeId="0" xr:uid="{A917CEAA-9140-4247-8CE6-AE33D4D50184}">
      <text>
        <r>
          <rPr>
            <b/>
            <sz val="9"/>
            <color indexed="81"/>
            <rFont val="Tahoma"/>
            <charset val="1"/>
          </rPr>
          <t>Donald Ferris: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M25" authorId="0" shapeId="0" xr:uid="{3D53B732-EBEF-4B27-83D8-9816162C2863}">
      <text>
        <r>
          <rPr>
            <b/>
            <sz val="9"/>
            <color indexed="81"/>
            <rFont val="Tahoma"/>
            <charset val="1"/>
          </rPr>
          <t>Donald Ferris: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S25" authorId="0" shapeId="0" xr:uid="{495545B8-E0E2-4FCB-BE1C-17062DE4EC14}">
      <text>
        <r>
          <rPr>
            <b/>
            <sz val="9"/>
            <color indexed="81"/>
            <rFont val="Tahoma"/>
            <charset val="1"/>
          </rPr>
          <t>Donald Ferris: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Y25" authorId="0" shapeId="0" xr:uid="{FC58996F-EE1A-4A59-AC96-58648CEB4352}">
      <text>
        <r>
          <rPr>
            <b/>
            <sz val="9"/>
            <color indexed="81"/>
            <rFont val="Tahoma"/>
            <charset val="1"/>
          </rPr>
          <t>Donald Ferris: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E25" authorId="0" shapeId="0" xr:uid="{3B8E57B1-B70F-4508-8C37-F1553E881070}">
      <text>
        <r>
          <rPr>
            <b/>
            <sz val="9"/>
            <color indexed="81"/>
            <rFont val="Tahoma"/>
            <charset val="1"/>
          </rPr>
          <t>Donald Ferris: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K25" authorId="0" shapeId="0" xr:uid="{ED17F3EF-09C0-407F-BE9C-648BCEF45E74}">
      <text>
        <r>
          <rPr>
            <b/>
            <sz val="9"/>
            <color rgb="FF000000"/>
            <rFont val="Tahoma"/>
            <family val="2"/>
          </rPr>
          <t>Donald Ferris: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Q25" authorId="0" shapeId="0" xr:uid="{BA6DDA97-D15E-4A21-9F1E-1618F462CAC7}">
      <text>
        <r>
          <rPr>
            <b/>
            <sz val="9"/>
            <color indexed="81"/>
            <rFont val="Tahoma"/>
            <charset val="1"/>
          </rPr>
          <t>Donald Ferris: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W25" authorId="0" shapeId="0" xr:uid="{5C50F1B4-A023-45FE-9721-41018C3B3695}">
      <text>
        <r>
          <rPr>
            <b/>
            <sz val="9"/>
            <color indexed="81"/>
            <rFont val="Tahoma"/>
            <charset val="1"/>
          </rPr>
          <t>Donald Ferris: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C25" authorId="0" shapeId="0" xr:uid="{155E69EF-5861-4863-BAD3-89ABF6D5292D}">
      <text>
        <r>
          <rPr>
            <b/>
            <sz val="9"/>
            <color indexed="81"/>
            <rFont val="Tahoma"/>
            <charset val="1"/>
          </rPr>
          <t>Donald Ferris: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<sst xmlns="http://schemas.openxmlformats.org/spreadsheetml/2006/main" count="574" uniqueCount="283">
  <si>
    <t>Village of Homer</t>
  </si>
  <si>
    <t>Vehicle/Fuel Usage Summary</t>
  </si>
  <si>
    <t>Vehicle</t>
  </si>
  <si>
    <t>Number</t>
  </si>
  <si>
    <t>Department</t>
  </si>
  <si>
    <t>Year</t>
  </si>
  <si>
    <t>Description</t>
  </si>
  <si>
    <t>Vin</t>
  </si>
  <si>
    <t>Fuel</t>
  </si>
  <si>
    <t>Type</t>
  </si>
  <si>
    <t>Rate</t>
  </si>
  <si>
    <t>Cost</t>
  </si>
  <si>
    <t>/Equipment</t>
  </si>
  <si>
    <t>Water</t>
  </si>
  <si>
    <t>1FTFX1EF5FFB34940</t>
  </si>
  <si>
    <t>Gas</t>
  </si>
  <si>
    <t>5B4K932R4Y3322786</t>
  </si>
  <si>
    <t>Diesel</t>
  </si>
  <si>
    <t>Total Water Department Usage for the Month</t>
  </si>
  <si>
    <t>Rec</t>
  </si>
  <si>
    <t>Dodge Caravan</t>
  </si>
  <si>
    <t>1FVACXFC4JHJX4408</t>
  </si>
  <si>
    <t>1FTMF1EM7BFB25188</t>
  </si>
  <si>
    <t>IHTGBADR91H310838</t>
  </si>
  <si>
    <t>1T0310KXPCE229450</t>
  </si>
  <si>
    <t>1FTBF2B63JEC34965</t>
  </si>
  <si>
    <t>2D8HN44H88R761504</t>
  </si>
  <si>
    <t>Cemetery</t>
  </si>
  <si>
    <t>Total Recreation Department Usage for the Month</t>
  </si>
  <si>
    <t>Streets</t>
  </si>
  <si>
    <t>Ford F250 4X4</t>
  </si>
  <si>
    <t>1FT6F2B6XCEA61481</t>
  </si>
  <si>
    <t>1FDUF5HT9CEB10883</t>
  </si>
  <si>
    <t>Caterpillar Loader 4X4</t>
  </si>
  <si>
    <t>Ventrac Tractor 4X4</t>
  </si>
  <si>
    <t>International 7500 Dump</t>
  </si>
  <si>
    <t>Ford F550 Dump</t>
  </si>
  <si>
    <t>Freightline 108SD Dump</t>
  </si>
  <si>
    <t>1FDUFSHT1FEB95867</t>
  </si>
  <si>
    <t>1FVAGODT4FHGF3352</t>
  </si>
  <si>
    <t>1FDUF5HT4GEB69779</t>
  </si>
  <si>
    <t>Police</t>
  </si>
  <si>
    <t>Ford Interceptor</t>
  </si>
  <si>
    <t>Ford Explorer Interceptor</t>
  </si>
  <si>
    <t>1FAHp2MK0hg133775</t>
  </si>
  <si>
    <t>Fire</t>
  </si>
  <si>
    <t>1FM5K8AR8JGA92099</t>
  </si>
  <si>
    <t>Spartan Pumpere Engine</t>
  </si>
  <si>
    <t>Ford 4X4 Brush Truck</t>
  </si>
  <si>
    <t>Freightliner Tanker 2000 gallons water</t>
  </si>
  <si>
    <t>Spartan Heavy Rescue</t>
  </si>
  <si>
    <t>Ford 4X4 Odyssey Small Rescue</t>
  </si>
  <si>
    <t>4S7AU33982CO41500</t>
  </si>
  <si>
    <t>457AT9G00TC018845</t>
  </si>
  <si>
    <t>1FTSW31F5XEE30129</t>
  </si>
  <si>
    <t>1FTV6HLVB8XH966372</t>
  </si>
  <si>
    <t>Amarican Lafrance Platform Aerial</t>
  </si>
  <si>
    <t>1FVACYDJ06HX00547</t>
  </si>
  <si>
    <t>4Z3HAACK64RM08320</t>
  </si>
  <si>
    <t>4S7ET9L00NC006186</t>
  </si>
  <si>
    <t>1FMSU41FSYEE02498</t>
  </si>
  <si>
    <t>February Cortland</t>
  </si>
  <si>
    <t>February Mirabito</t>
  </si>
  <si>
    <t>January Cortland</t>
  </si>
  <si>
    <t>January Mirabito</t>
  </si>
  <si>
    <t>December Cortland</t>
  </si>
  <si>
    <t>December Mirabito</t>
  </si>
  <si>
    <t>November Cortland</t>
  </si>
  <si>
    <t>November Mirabito</t>
  </si>
  <si>
    <t>October Cortland</t>
  </si>
  <si>
    <t>October Mirabito</t>
  </si>
  <si>
    <t>September Cortland</t>
  </si>
  <si>
    <t>September Mirabito</t>
  </si>
  <si>
    <t>August Cortland</t>
  </si>
  <si>
    <t>August Mirabito</t>
  </si>
  <si>
    <t>July Cortland</t>
  </si>
  <si>
    <t>July Mirabito</t>
  </si>
  <si>
    <t>June Cortland</t>
  </si>
  <si>
    <t>June Mirabito</t>
  </si>
  <si>
    <t>May Cortland</t>
  </si>
  <si>
    <t>May Mirabito</t>
  </si>
  <si>
    <t>April Cortland</t>
  </si>
  <si>
    <t>April Mirabito</t>
  </si>
  <si>
    <t>March Cortland</t>
  </si>
  <si>
    <t>March Mirabito</t>
  </si>
  <si>
    <t>Total</t>
  </si>
  <si>
    <t>Gallons</t>
  </si>
  <si>
    <t xml:space="preserve">Total </t>
  </si>
  <si>
    <t>Total Cemetery Department Usage for the Month</t>
  </si>
  <si>
    <t>Total Police Department Usage for the Month</t>
  </si>
  <si>
    <t>Total Fire Department Usage for the Month</t>
  </si>
  <si>
    <t>Total Overall Gallons and Cost</t>
  </si>
  <si>
    <t>Average Costs Per Gallon</t>
  </si>
  <si>
    <t>Purchased</t>
  </si>
  <si>
    <t>Drive</t>
  </si>
  <si>
    <t>Train</t>
  </si>
  <si>
    <t>Miles Per</t>
  </si>
  <si>
    <t>Gallon</t>
  </si>
  <si>
    <t xml:space="preserve">Mileage </t>
  </si>
  <si>
    <t>Today</t>
  </si>
  <si>
    <t>Class</t>
  </si>
  <si>
    <t>Gross Vehicle</t>
  </si>
  <si>
    <t>Weight</t>
  </si>
  <si>
    <t>Function</t>
  </si>
  <si>
    <t>Ram Pro Master Van</t>
  </si>
  <si>
    <t>ZFBHRFABXK6M64699</t>
  </si>
  <si>
    <t>Front Wheel Drive Van</t>
  </si>
  <si>
    <t>rear wheel drive</t>
  </si>
  <si>
    <t>Street Sweeper</t>
  </si>
  <si>
    <t>Rear Wheel Drive</t>
  </si>
  <si>
    <t>Plow Truck</t>
  </si>
  <si>
    <t>Bobcat Skid Steer</t>
  </si>
  <si>
    <t>all wheel drive</t>
  </si>
  <si>
    <t>four wheel drive</t>
  </si>
  <si>
    <t>Rear wheel drive</t>
  </si>
  <si>
    <t>4 Wheel Drice Pickup</t>
  </si>
  <si>
    <t>4 wheel drive</t>
  </si>
  <si>
    <t>New Holland Backhoe</t>
  </si>
  <si>
    <t>NZHH03086</t>
  </si>
  <si>
    <t xml:space="preserve">                     162.3 hours</t>
  </si>
  <si>
    <t xml:space="preserve">                  28,974 miles</t>
  </si>
  <si>
    <t xml:space="preserve">                   31,112 miles </t>
  </si>
  <si>
    <t xml:space="preserve">                   43,828 miles</t>
  </si>
  <si>
    <t xml:space="preserve">                      7488 miles</t>
  </si>
  <si>
    <t xml:space="preserve">                  11,146 miles</t>
  </si>
  <si>
    <t xml:space="preserve">                 125,900 miles</t>
  </si>
  <si>
    <t xml:space="preserve">                       1100 miles</t>
  </si>
  <si>
    <t xml:space="preserve">                      1060 miles</t>
  </si>
  <si>
    <t xml:space="preserve">                   23,574 miles</t>
  </si>
  <si>
    <t>front wheel drive</t>
  </si>
  <si>
    <t xml:space="preserve">                            28.6hrs</t>
  </si>
  <si>
    <t xml:space="preserve">                       4320 miles</t>
  </si>
  <si>
    <t xml:space="preserve">                    17595 miles</t>
  </si>
  <si>
    <t>Workhorse Cago Van</t>
  </si>
  <si>
    <t xml:space="preserve">                   1663.1 hours</t>
  </si>
  <si>
    <t xml:space="preserve">           7050 GVW</t>
  </si>
  <si>
    <t xml:space="preserve">           carry all van</t>
  </si>
  <si>
    <t xml:space="preserve">        29,000 GVW</t>
  </si>
  <si>
    <t>water + sewer Vacum</t>
  </si>
  <si>
    <t xml:space="preserve">        41,000 GVW</t>
  </si>
  <si>
    <t xml:space="preserve">        10000  GVW</t>
  </si>
  <si>
    <t xml:space="preserve">          Dump Truck</t>
  </si>
  <si>
    <t>F150 4X4 Pickup 1/2 ton</t>
  </si>
  <si>
    <t>Ford F150 4X4 Pickup 1/2 ton</t>
  </si>
  <si>
    <t>Ford F-250 4X4 Pickup 3/4 ton</t>
  </si>
  <si>
    <t>Freightliner M2 Dump truck-air brake</t>
  </si>
  <si>
    <t>International Vactor Vac Truck-air brak</t>
  </si>
  <si>
    <t xml:space="preserve">        14,100 GVW</t>
  </si>
  <si>
    <t xml:space="preserve">          3490 GVW</t>
  </si>
  <si>
    <t>Recreation use</t>
  </si>
  <si>
    <t xml:space="preserve">          29,000 GVW</t>
  </si>
  <si>
    <t xml:space="preserve">          6050 GVW</t>
  </si>
  <si>
    <t>B265OHSD70774</t>
  </si>
  <si>
    <t>small tractor</t>
  </si>
  <si>
    <t xml:space="preserve">                      407.9 hours</t>
  </si>
  <si>
    <t>3C6MR5AL3JG166420</t>
  </si>
  <si>
    <t>CAT0930MTKTG05034</t>
  </si>
  <si>
    <t>1FVACXDT1GHHH6645</t>
  </si>
  <si>
    <t>Freightliner Vac all air brake</t>
  </si>
  <si>
    <t xml:space="preserve">Small Dump Truck </t>
  </si>
  <si>
    <t>Digging</t>
  </si>
  <si>
    <t xml:space="preserve">work truck w/plow </t>
  </si>
  <si>
    <t xml:space="preserve">        25,000 GVW</t>
  </si>
  <si>
    <t>John/Deere- Backhoe</t>
  </si>
  <si>
    <t>Kobata tractor  LA534</t>
  </si>
  <si>
    <t xml:space="preserve">         14000 GVW</t>
  </si>
  <si>
    <t xml:space="preserve">          14,000 GVW</t>
  </si>
  <si>
    <t>Caterpillar Roller</t>
  </si>
  <si>
    <t>CATCB24BA2X401241</t>
  </si>
  <si>
    <t>2 Roller Drive</t>
  </si>
  <si>
    <t>3C63R3ALXHG514658</t>
  </si>
  <si>
    <t>foue wheel drive</t>
  </si>
  <si>
    <t xml:space="preserve">                    8053.4 miles</t>
  </si>
  <si>
    <t xml:space="preserve">           11,500 GVW</t>
  </si>
  <si>
    <t xml:space="preserve">           10,000 GVW</t>
  </si>
  <si>
    <t>plow truck</t>
  </si>
  <si>
    <t xml:space="preserve">                    8514 miles</t>
  </si>
  <si>
    <t>Ram Pickup 2500-3/4ton</t>
  </si>
  <si>
    <t>Ram Pickup 3500-1 ton</t>
  </si>
  <si>
    <t>Vermeer chipper</t>
  </si>
  <si>
    <t>BC1000XL</t>
  </si>
  <si>
    <t xml:space="preserve">            22,000 GVW</t>
  </si>
  <si>
    <t xml:space="preserve">            44,000 GVW</t>
  </si>
  <si>
    <t xml:space="preserve">            19,500 GVW</t>
  </si>
  <si>
    <t>Dump + Plow</t>
  </si>
  <si>
    <t xml:space="preserve">                    15,406 miles</t>
  </si>
  <si>
    <t xml:space="preserve">                12,570.7 miles</t>
  </si>
  <si>
    <t>Dump only</t>
  </si>
  <si>
    <t xml:space="preserve">               6050 GVW</t>
  </si>
  <si>
    <t>Plow + salt</t>
  </si>
  <si>
    <t xml:space="preserve">                    736.3 hours</t>
  </si>
  <si>
    <t xml:space="preserve">                 .4 hours new</t>
  </si>
  <si>
    <t xml:space="preserve">                42213.8 Miles</t>
  </si>
  <si>
    <t xml:space="preserve">            10,000 GVW</t>
  </si>
  <si>
    <t xml:space="preserve">           12,064 GVW</t>
  </si>
  <si>
    <t xml:space="preserve">                20540.7 miles</t>
  </si>
  <si>
    <t>cross country trailer</t>
  </si>
  <si>
    <t>2 wheel pull behind</t>
  </si>
  <si>
    <t xml:space="preserve">                        250 hours</t>
  </si>
  <si>
    <t xml:space="preserve">                            N/A</t>
  </si>
  <si>
    <t xml:space="preserve">            12,000 GVW</t>
  </si>
  <si>
    <t xml:space="preserve">              4,000 GVW</t>
  </si>
  <si>
    <t>1FAHP2MK6GG138350</t>
  </si>
  <si>
    <t>1FM5K8AB9LGA19183</t>
  </si>
  <si>
    <t>Ford Fusion</t>
  </si>
  <si>
    <t>3FA6POH786GR345347</t>
  </si>
  <si>
    <t xml:space="preserve">                    52,904 miles</t>
  </si>
  <si>
    <t xml:space="preserve">                    32,273 miles</t>
  </si>
  <si>
    <t xml:space="preserve">                    33,707 miles</t>
  </si>
  <si>
    <t xml:space="preserve">                      5,140 miles</t>
  </si>
  <si>
    <t xml:space="preserve">                    48,592 miles</t>
  </si>
  <si>
    <t xml:space="preserve">              4,500 GVW</t>
  </si>
  <si>
    <t>Police car</t>
  </si>
  <si>
    <t>Police Chiefs car</t>
  </si>
  <si>
    <t>small loader</t>
  </si>
  <si>
    <t>wood chipper</t>
  </si>
  <si>
    <t>carry all trailer</t>
  </si>
  <si>
    <t xml:space="preserve">              6,000 GVW</t>
  </si>
  <si>
    <t xml:space="preserve">                     408.9 hours</t>
  </si>
  <si>
    <t>KW452-ABO2120</t>
  </si>
  <si>
    <t xml:space="preserve">              2100 GVW</t>
  </si>
  <si>
    <t>plow,mower,broom</t>
  </si>
  <si>
    <t>load all</t>
  </si>
  <si>
    <t>Pavement roller</t>
  </si>
  <si>
    <t>Spartan Pumper Engine</t>
  </si>
  <si>
    <t xml:space="preserve">                    47,676 miles</t>
  </si>
  <si>
    <t xml:space="preserve">                       2113 miles</t>
  </si>
  <si>
    <t xml:space="preserve">                    26,773 miles</t>
  </si>
  <si>
    <t xml:space="preserve">                    35,761 miles</t>
  </si>
  <si>
    <t xml:space="preserve">                    17,683 miles</t>
  </si>
  <si>
    <t xml:space="preserve">                    17,688 miles</t>
  </si>
  <si>
    <t xml:space="preserve">                    78,009 miles</t>
  </si>
  <si>
    <t xml:space="preserve">                    25,058 miles</t>
  </si>
  <si>
    <t xml:space="preserve">                    41,967 miles</t>
  </si>
  <si>
    <t>431FS162811001083</t>
  </si>
  <si>
    <t>4 wheels 2 axles</t>
  </si>
  <si>
    <t xml:space="preserve">                                    N/A</t>
  </si>
  <si>
    <t xml:space="preserve">             47,000 GVW</t>
  </si>
  <si>
    <t xml:space="preserve">             49,800 GVW</t>
  </si>
  <si>
    <t xml:space="preserve">                9900 GVW</t>
  </si>
  <si>
    <t xml:space="preserve">            35,000 GVW</t>
  </si>
  <si>
    <t xml:space="preserve">            40,600 GVW</t>
  </si>
  <si>
    <t xml:space="preserve">            75,500 GVW</t>
  </si>
  <si>
    <t xml:space="preserve">            42,740 GVW</t>
  </si>
  <si>
    <t xml:space="preserve">               9200 GVW</t>
  </si>
  <si>
    <t>Fire Pumper</t>
  </si>
  <si>
    <t>Brush Fire Truck</t>
  </si>
  <si>
    <t>Water Tanker</t>
  </si>
  <si>
    <t>Areial Ladders</t>
  </si>
  <si>
    <t>Heavy Rescue</t>
  </si>
  <si>
    <t>Light Rescue</t>
  </si>
  <si>
    <t xml:space="preserve">             45,180 GVW</t>
  </si>
  <si>
    <t>Super's Vehicle</t>
  </si>
  <si>
    <t>sevice calll vehicle</t>
  </si>
  <si>
    <t xml:space="preserve">              Heavy B</t>
  </si>
  <si>
    <t xml:space="preserve">                Light D</t>
  </si>
  <si>
    <t xml:space="preserve">               'Light D</t>
  </si>
  <si>
    <t xml:space="preserve">               Light  D</t>
  </si>
  <si>
    <t xml:space="preserve">               Light D</t>
  </si>
  <si>
    <t xml:space="preserve">                Light  D</t>
  </si>
  <si>
    <t xml:space="preserve">                Heavy B</t>
  </si>
  <si>
    <t>RordF-250 4x4 pickup 3/4 ton</t>
  </si>
  <si>
    <t xml:space="preserve">Total Street Department Usage for the </t>
  </si>
  <si>
    <t>Month</t>
  </si>
  <si>
    <t xml:space="preserve">                   Light  D</t>
  </si>
  <si>
    <t xml:space="preserve">                 Light  D</t>
  </si>
  <si>
    <t xml:space="preserve">                  Light D</t>
  </si>
  <si>
    <t xml:space="preserve">                   Light D</t>
  </si>
  <si>
    <t xml:space="preserve">                  Heavy B</t>
  </si>
  <si>
    <t xml:space="preserve">                 Heavy  B</t>
  </si>
  <si>
    <t xml:space="preserve">                   Heavy B</t>
  </si>
  <si>
    <t xml:space="preserve">                   Heavy  B</t>
  </si>
  <si>
    <t xml:space="preserve">                   LightN/A</t>
  </si>
  <si>
    <t xml:space="preserve">                    Light D</t>
  </si>
  <si>
    <t xml:space="preserve">                  Heavy N/A</t>
  </si>
  <si>
    <t xml:space="preserve">                    Heavy B</t>
  </si>
  <si>
    <t xml:space="preserve">                     Heavy B</t>
  </si>
  <si>
    <t xml:space="preserve">                     Light D</t>
  </si>
  <si>
    <t xml:space="preserve">                      Heavy B</t>
  </si>
  <si>
    <t xml:space="preserve">                      Light D</t>
  </si>
  <si>
    <t>Miles</t>
  </si>
  <si>
    <t>Driven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</si>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</sst>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 val="doubleAccounting"/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quotePrefix="1"/>
    <xf numFmtId="44" fontId="0" fillId="0" borderId="0" xfId="0" applyNumberFormat="1"/>
    <xf numFmtId="0" fontId="2" fillId="0" borderId="0" xfId="0" applyFont="1"/>
    <xf numFmtId="44" fontId="2" fillId="0" borderId="0" xfId="0" applyNumberFormat="1" applyFont="1"/>
    <xf numFmtId="0" fontId="3" fillId="0" borderId="0" xfId="0" applyFont="1"/>
    <xf numFmtId="44" fontId="3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0" fillId="0" borderId="0" xfId="0" applyFill="1"/>
    <xf numFmtId="44" fontId="0" fillId="0" borderId="0" xfId="0" applyNumberFormat="1" applyFill="1"/>
    <xf numFmtId="43" fontId="0" fillId="0" borderId="0" xfId="0" applyNumberFormat="1"/>
    <xf numFmtId="43" fontId="1" fillId="0" borderId="0" xfId="0" applyNumberFormat="1" applyFont="1" applyAlignment="1">
      <alignment horizontal="center"/>
    </xf>
    <xf numFmtId="43" fontId="2" fillId="0" borderId="0" xfId="0" applyNumberFormat="1" applyFont="1"/>
    <xf numFmtId="43" fontId="3" fillId="0" borderId="0" xfId="0" applyNumberFormat="1" applyFont="1"/>
    <xf numFmtId="43" fontId="0" fillId="0" borderId="0" xfId="0" applyNumberFormat="1" applyFill="1"/>
    <xf numFmtId="44" fontId="1" fillId="0" borderId="0" xfId="0" applyNumberFormat="1" applyFont="1"/>
    <xf numFmtId="0" fontId="1" fillId="0" borderId="0" xfId="0" applyFont="1" applyFill="1" applyAlignment="1">
      <alignment horizontal="center"/>
    </xf>
    <xf numFmtId="0" fontId="0" fillId="0" borderId="0" xfId="0" quotePrefix="1" applyFill="1"/>
    <xf numFmtId="3" fontId="0" fillId="0" borderId="0" xfId="0" quotePrefix="1" applyNumberFormat="1" applyFill="1"/>
    <xf numFmtId="3" fontId="0" fillId="0" borderId="0" xfId="0" applyNumberFormat="1" applyFill="1"/>
    <xf numFmtId="0" fontId="0" fillId="0" borderId="0" xfId="0" applyFont="1"/>
    <xf numFmtId="0" fontId="0" fillId="0" borderId="0" xfId="0" applyFont="1" applyFill="1"/>
    <xf numFmtId="3" fontId="0" fillId="0" borderId="0" xfId="0" applyNumberFormat="1" applyFont="1" applyFill="1"/>
    <xf numFmtId="44" fontId="6" fillId="0" borderId="0" xfId="0" applyNumberFormat="1" applyFont="1"/>
    <xf numFmtId="43" fontId="0" fillId="0" borderId="0" xfId="0" applyNumberFormat="1" applyFont="1"/>
    <xf numFmtId="4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61"/>
  <sheetViews>
    <sheetView tabSelected="1" zoomScaleNormal="100" workbookViewId="0">
      <pane xSplit="5" ySplit="6" topLeftCell="G7" activePane="bottomRight" state="frozen"/>
      <selection pane="topRight" activeCell="E1" sqref="E1"/>
      <selection pane="bottomLeft" activeCell="A7" sqref="A7"/>
      <selection pane="bottomRight" activeCell="BL20" sqref="BL20"/>
    </sheetView>
  </sheetViews>
  <sheetFormatPr baseColWidth="10" defaultColWidth="8.83203125" defaultRowHeight="15" x14ac:dyDescent="0.2"/>
  <cols>
    <col min="1" max="1" width="27.5" bestFit="1" customWidth="1"/>
    <col min="2" max="2" width="11.6640625" bestFit="1" customWidth="1"/>
    <col min="4" max="4" width="10.1640625" style="11" bestFit="1" customWidth="1"/>
    <col min="5" max="5" width="34.83203125" customWidth="1"/>
    <col min="6" max="6" width="20" bestFit="1" customWidth="1"/>
    <col min="7" max="12" width="20" style="11" customWidth="1"/>
    <col min="13" max="13" width="9.1640625" style="11"/>
    <col min="14" max="14" width="9.5" style="13" bestFit="1" customWidth="1"/>
    <col min="15" max="15" width="9.1640625" style="2"/>
    <col min="16" max="16" width="10.5" bestFit="1" customWidth="1"/>
    <col min="17" max="17" width="8.83203125" style="13"/>
    <col min="20" max="20" width="17.5" style="13" bestFit="1" customWidth="1"/>
    <col min="21" max="21" width="9.1640625" style="2"/>
    <col min="22" max="22" width="10.5" bestFit="1" customWidth="1"/>
    <col min="23" max="23" width="8.83203125" style="13"/>
    <col min="26" max="26" width="8.83203125" style="13"/>
    <col min="27" max="27" width="9.1640625" style="2"/>
    <col min="28" max="28" width="10.5" bestFit="1" customWidth="1"/>
    <col min="29" max="29" width="8.83203125" style="13"/>
    <col min="31" max="31" width="10.5" bestFit="1" customWidth="1"/>
    <col min="32" max="32" width="8.83203125" style="13"/>
    <col min="33" max="33" width="9.1640625" style="2"/>
    <col min="34" max="34" width="10.5" bestFit="1" customWidth="1"/>
    <col min="35" max="35" width="8.83203125" style="13"/>
    <col min="38" max="38" width="8.83203125" style="13"/>
    <col min="39" max="39" width="9.1640625" style="2"/>
    <col min="40" max="40" width="10.5" bestFit="1" customWidth="1"/>
    <col min="41" max="41" width="8.83203125" style="13"/>
    <col min="44" max="44" width="8.83203125" style="13"/>
    <col min="45" max="45" width="9.1640625" style="2"/>
    <col min="46" max="46" width="10.5" bestFit="1" customWidth="1"/>
    <col min="47" max="47" width="8.83203125" style="13"/>
    <col min="49" max="49" width="9.33203125" customWidth="1"/>
    <col min="50" max="50" width="8.83203125" style="13"/>
    <col min="51" max="51" width="9.1640625" style="2"/>
    <col min="52" max="52" width="10.5" bestFit="1" customWidth="1"/>
    <col min="53" max="53" width="8.83203125" style="13"/>
    <col min="56" max="56" width="8.83203125" style="13"/>
    <col min="57" max="57" width="9.1640625" style="2"/>
    <col min="58" max="58" width="10.5" bestFit="1" customWidth="1"/>
    <col min="59" max="59" width="8.83203125" style="13"/>
    <col min="62" max="62" width="8.83203125" style="13"/>
    <col min="63" max="63" width="9.1640625" style="2"/>
    <col min="64" max="64" width="10.5" bestFit="1" customWidth="1"/>
    <col min="65" max="65" width="8.83203125" style="13"/>
    <col min="68" max="68" width="8.83203125" style="13"/>
    <col min="69" max="69" width="9.1640625" style="2"/>
    <col min="70" max="70" width="10.5" bestFit="1" customWidth="1"/>
    <col min="71" max="71" width="8.83203125" style="13"/>
    <col min="73" max="73" width="10.5" bestFit="1" customWidth="1"/>
    <col min="74" max="74" width="8.83203125" style="13"/>
    <col min="75" max="75" width="9.1640625" style="2"/>
    <col min="76" max="76" width="10.5" bestFit="1" customWidth="1"/>
    <col min="77" max="77" width="8.83203125" style="13"/>
    <col min="80" max="80" width="8.83203125" style="13"/>
    <col min="81" max="81" width="9.1640625" style="2"/>
    <col min="82" max="82" width="10.5" bestFit="1" customWidth="1"/>
    <col min="83" max="83" width="8.83203125" style="13"/>
    <col min="86" max="86" width="10.5" style="13" bestFit="1" customWidth="1"/>
    <col min="87" max="87" width="0" hidden="1" customWidth="1"/>
    <col min="88" max="88" width="11.5" style="2" bestFit="1" customWidth="1"/>
  </cols>
  <sheetData>
    <row r="1" spans="1:89" x14ac:dyDescent="0.2">
      <c r="A1" t="s">
        <v>0</v>
      </c>
    </row>
    <row r="2" spans="1:89" x14ac:dyDescent="0.2">
      <c r="A2" t="s">
        <v>1</v>
      </c>
    </row>
    <row r="4" spans="1:89" x14ac:dyDescent="0.2">
      <c r="A4" t="s">
        <v>2</v>
      </c>
      <c r="B4" s="8" t="s">
        <v>2</v>
      </c>
      <c r="C4" s="8"/>
      <c r="D4" s="19"/>
      <c r="E4" s="8" t="s">
        <v>2</v>
      </c>
      <c r="F4" s="8"/>
      <c r="G4" s="19"/>
      <c r="H4" s="19"/>
      <c r="I4" s="19"/>
      <c r="J4" s="19"/>
      <c r="K4" s="19"/>
      <c r="L4" s="19"/>
      <c r="M4" s="19"/>
      <c r="N4" s="14" t="s">
        <v>61</v>
      </c>
      <c r="O4" s="9"/>
      <c r="P4" s="8"/>
      <c r="Q4" s="14" t="s">
        <v>62</v>
      </c>
      <c r="R4" s="8"/>
      <c r="S4" s="8"/>
      <c r="T4" s="14" t="s">
        <v>63</v>
      </c>
      <c r="U4" s="9"/>
      <c r="V4" s="8"/>
      <c r="W4" s="14" t="s">
        <v>64</v>
      </c>
      <c r="X4" s="8"/>
      <c r="Y4" s="8"/>
      <c r="Z4" s="14" t="s">
        <v>65</v>
      </c>
      <c r="AA4" s="9"/>
      <c r="AB4" s="8"/>
      <c r="AC4" s="14" t="s">
        <v>66</v>
      </c>
      <c r="AD4" s="8"/>
      <c r="AE4" s="8"/>
      <c r="AF4" s="14" t="s">
        <v>67</v>
      </c>
      <c r="AG4" s="9"/>
      <c r="AH4" s="8"/>
      <c r="AI4" s="14" t="s">
        <v>68</v>
      </c>
      <c r="AJ4" s="8"/>
      <c r="AK4" s="8"/>
      <c r="AL4" s="14" t="s">
        <v>69</v>
      </c>
      <c r="AM4" s="9"/>
      <c r="AN4" s="8"/>
      <c r="AO4" s="14" t="s">
        <v>70</v>
      </c>
      <c r="AP4" s="8"/>
      <c r="AQ4" s="8"/>
      <c r="AR4" s="14" t="s">
        <v>71</v>
      </c>
      <c r="AS4" s="9"/>
      <c r="AT4" s="8"/>
      <c r="AU4" s="14" t="s">
        <v>72</v>
      </c>
      <c r="AV4" s="8"/>
      <c r="AW4" s="8"/>
      <c r="AX4" s="14" t="s">
        <v>73</v>
      </c>
      <c r="AY4" s="9"/>
      <c r="AZ4" s="8"/>
      <c r="BA4" s="14" t="s">
        <v>74</v>
      </c>
      <c r="BB4" s="8"/>
      <c r="BC4" s="8"/>
      <c r="BD4" s="14" t="s">
        <v>75</v>
      </c>
      <c r="BE4" s="9"/>
      <c r="BF4" s="8"/>
      <c r="BG4" s="14" t="s">
        <v>76</v>
      </c>
      <c r="BH4" s="8"/>
      <c r="BI4" s="8"/>
      <c r="BJ4" s="14" t="s">
        <v>77</v>
      </c>
      <c r="BK4" s="9"/>
      <c r="BL4" s="8"/>
      <c r="BM4" s="14" t="s">
        <v>78</v>
      </c>
      <c r="BN4" s="8"/>
      <c r="BO4" s="8"/>
      <c r="BP4" s="14" t="s">
        <v>80</v>
      </c>
      <c r="BQ4" s="9"/>
      <c r="BR4" s="8"/>
      <c r="BS4" s="14" t="s">
        <v>79</v>
      </c>
      <c r="BT4" s="8"/>
      <c r="BU4" s="8"/>
      <c r="BV4" s="14" t="s">
        <v>81</v>
      </c>
      <c r="BW4" s="9"/>
      <c r="BX4" s="8"/>
      <c r="BY4" s="14" t="s">
        <v>82</v>
      </c>
      <c r="BZ4" s="8"/>
      <c r="CA4" s="8"/>
      <c r="CB4" s="14" t="s">
        <v>83</v>
      </c>
      <c r="CC4" s="9"/>
      <c r="CD4" s="8"/>
      <c r="CE4" s="14" t="s">
        <v>84</v>
      </c>
      <c r="CF4" s="8"/>
      <c r="CG4" s="8"/>
      <c r="CH4" s="14" t="s">
        <v>85</v>
      </c>
      <c r="CI4" s="8"/>
      <c r="CJ4" s="9" t="s">
        <v>87</v>
      </c>
      <c r="CK4" s="8" t="s">
        <v>280</v>
      </c>
    </row>
    <row r="5" spans="1:89" x14ac:dyDescent="0.2">
      <c r="A5" s="1" t="s">
        <v>12</v>
      </c>
      <c r="B5" s="10" t="s">
        <v>12</v>
      </c>
      <c r="C5" s="8" t="s">
        <v>2</v>
      </c>
      <c r="D5" s="19" t="s">
        <v>5</v>
      </c>
      <c r="E5" s="10" t="s">
        <v>12</v>
      </c>
      <c r="F5" s="8" t="s">
        <v>2</v>
      </c>
      <c r="G5" s="19" t="s">
        <v>94</v>
      </c>
      <c r="H5" s="19" t="s">
        <v>96</v>
      </c>
      <c r="I5" s="19" t="s">
        <v>98</v>
      </c>
      <c r="J5" s="19"/>
      <c r="K5" s="19" t="s">
        <v>101</v>
      </c>
      <c r="L5" s="19"/>
      <c r="M5" s="19" t="s">
        <v>8</v>
      </c>
      <c r="N5" s="14" t="s">
        <v>8</v>
      </c>
      <c r="O5" s="9" t="s">
        <v>8</v>
      </c>
      <c r="P5" s="8" t="s">
        <v>8</v>
      </c>
      <c r="Q5" s="14" t="s">
        <v>8</v>
      </c>
      <c r="R5" s="9" t="s">
        <v>8</v>
      </c>
      <c r="S5" s="8" t="s">
        <v>8</v>
      </c>
      <c r="T5" s="14" t="s">
        <v>8</v>
      </c>
      <c r="U5" s="9" t="s">
        <v>8</v>
      </c>
      <c r="V5" s="8" t="s">
        <v>8</v>
      </c>
      <c r="W5" s="14" t="s">
        <v>8</v>
      </c>
      <c r="X5" s="9" t="s">
        <v>8</v>
      </c>
      <c r="Y5" s="8" t="s">
        <v>8</v>
      </c>
      <c r="Z5" s="14" t="s">
        <v>8</v>
      </c>
      <c r="AA5" s="9" t="s">
        <v>8</v>
      </c>
      <c r="AB5" s="8" t="s">
        <v>8</v>
      </c>
      <c r="AC5" s="14" t="s">
        <v>8</v>
      </c>
      <c r="AD5" s="9" t="s">
        <v>8</v>
      </c>
      <c r="AE5" s="8" t="s">
        <v>8</v>
      </c>
      <c r="AF5" s="14" t="s">
        <v>8</v>
      </c>
      <c r="AG5" s="9" t="s">
        <v>8</v>
      </c>
      <c r="AH5" s="8" t="s">
        <v>8</v>
      </c>
      <c r="AI5" s="14" t="s">
        <v>8</v>
      </c>
      <c r="AJ5" s="9" t="s">
        <v>8</v>
      </c>
      <c r="AK5" s="8" t="s">
        <v>8</v>
      </c>
      <c r="AL5" s="14" t="s">
        <v>8</v>
      </c>
      <c r="AM5" s="9" t="s">
        <v>8</v>
      </c>
      <c r="AN5" s="8" t="s">
        <v>8</v>
      </c>
      <c r="AO5" s="14" t="s">
        <v>8</v>
      </c>
      <c r="AP5" s="9" t="s">
        <v>8</v>
      </c>
      <c r="AQ5" s="8" t="s">
        <v>8</v>
      </c>
      <c r="AR5" s="14" t="s">
        <v>8</v>
      </c>
      <c r="AS5" s="9" t="s">
        <v>8</v>
      </c>
      <c r="AT5" s="8" t="s">
        <v>8</v>
      </c>
      <c r="AU5" s="14" t="s">
        <v>8</v>
      </c>
      <c r="AV5" s="9" t="s">
        <v>8</v>
      </c>
      <c r="AW5" s="8" t="s">
        <v>8</v>
      </c>
      <c r="AX5" s="14" t="s">
        <v>8</v>
      </c>
      <c r="AY5" s="9" t="s">
        <v>8</v>
      </c>
      <c r="AZ5" s="8" t="s">
        <v>8</v>
      </c>
      <c r="BA5" s="14" t="s">
        <v>8</v>
      </c>
      <c r="BB5" s="9" t="s">
        <v>8</v>
      </c>
      <c r="BC5" s="8" t="s">
        <v>8</v>
      </c>
      <c r="BD5" s="14" t="s">
        <v>8</v>
      </c>
      <c r="BE5" s="9" t="s">
        <v>8</v>
      </c>
      <c r="BF5" s="8" t="s">
        <v>8</v>
      </c>
      <c r="BG5" s="14" t="s">
        <v>8</v>
      </c>
      <c r="BH5" s="9" t="s">
        <v>8</v>
      </c>
      <c r="BI5" s="8" t="s">
        <v>8</v>
      </c>
      <c r="BJ5" s="14" t="s">
        <v>8</v>
      </c>
      <c r="BK5" s="9" t="s">
        <v>8</v>
      </c>
      <c r="BL5" s="8" t="s">
        <v>8</v>
      </c>
      <c r="BM5" s="14" t="s">
        <v>8</v>
      </c>
      <c r="BN5" s="9" t="s">
        <v>8</v>
      </c>
      <c r="BO5" s="8" t="s">
        <v>8</v>
      </c>
      <c r="BP5" s="14" t="s">
        <v>8</v>
      </c>
      <c r="BQ5" s="9" t="s">
        <v>8</v>
      </c>
      <c r="BR5" s="8" t="s">
        <v>8</v>
      </c>
      <c r="BS5" s="14" t="s">
        <v>8</v>
      </c>
      <c r="BT5" s="9" t="s">
        <v>8</v>
      </c>
      <c r="BU5" s="8" t="s">
        <v>8</v>
      </c>
      <c r="BV5" s="14" t="s">
        <v>8</v>
      </c>
      <c r="BW5" s="9" t="s">
        <v>8</v>
      </c>
      <c r="BX5" s="8" t="s">
        <v>8</v>
      </c>
      <c r="BY5" s="14" t="s">
        <v>8</v>
      </c>
      <c r="BZ5" s="9" t="s">
        <v>8</v>
      </c>
      <c r="CA5" s="8" t="s">
        <v>8</v>
      </c>
      <c r="CB5" s="14" t="s">
        <v>8</v>
      </c>
      <c r="CC5" s="9" t="s">
        <v>8</v>
      </c>
      <c r="CD5" s="8" t="s">
        <v>8</v>
      </c>
      <c r="CE5" s="14" t="s">
        <v>8</v>
      </c>
      <c r="CF5" s="9" t="s">
        <v>8</v>
      </c>
      <c r="CG5" s="8" t="s">
        <v>8</v>
      </c>
      <c r="CH5" s="14" t="s">
        <v>8</v>
      </c>
      <c r="CI5" s="8"/>
      <c r="CJ5" s="9" t="s">
        <v>8</v>
      </c>
      <c r="CK5" s="8" t="s">
        <v>281</v>
      </c>
    </row>
    <row r="6" spans="1:89" x14ac:dyDescent="0.2">
      <c r="A6" t="s">
        <v>3</v>
      </c>
      <c r="B6" s="8" t="s">
        <v>4</v>
      </c>
      <c r="C6" s="8" t="s">
        <v>5</v>
      </c>
      <c r="D6" s="19" t="s">
        <v>93</v>
      </c>
      <c r="E6" s="8" t="s">
        <v>6</v>
      </c>
      <c r="F6" s="8" t="s">
        <v>7</v>
      </c>
      <c r="G6" s="19" t="s">
        <v>95</v>
      </c>
      <c r="H6" s="19" t="s">
        <v>97</v>
      </c>
      <c r="I6" s="19" t="s">
        <v>99</v>
      </c>
      <c r="J6" s="19" t="s">
        <v>100</v>
      </c>
      <c r="K6" s="19" t="s">
        <v>102</v>
      </c>
      <c r="L6" s="19" t="s">
        <v>103</v>
      </c>
      <c r="M6" s="19" t="s">
        <v>9</v>
      </c>
      <c r="N6" s="14" t="s">
        <v>86</v>
      </c>
      <c r="O6" s="9" t="s">
        <v>10</v>
      </c>
      <c r="P6" s="8" t="s">
        <v>11</v>
      </c>
      <c r="Q6" s="14" t="s">
        <v>86</v>
      </c>
      <c r="R6" s="9" t="s">
        <v>10</v>
      </c>
      <c r="S6" s="8" t="s">
        <v>11</v>
      </c>
      <c r="T6" s="14" t="s">
        <v>86</v>
      </c>
      <c r="U6" s="9" t="s">
        <v>10</v>
      </c>
      <c r="V6" s="8" t="s">
        <v>11</v>
      </c>
      <c r="W6" s="14" t="s">
        <v>86</v>
      </c>
      <c r="X6" s="9" t="s">
        <v>10</v>
      </c>
      <c r="Y6" s="8" t="s">
        <v>11</v>
      </c>
      <c r="Z6" s="14" t="s">
        <v>86</v>
      </c>
      <c r="AA6" s="9" t="s">
        <v>10</v>
      </c>
      <c r="AB6" s="8" t="s">
        <v>11</v>
      </c>
      <c r="AC6" s="14" t="s">
        <v>86</v>
      </c>
      <c r="AD6" s="9" t="s">
        <v>10</v>
      </c>
      <c r="AE6" s="8" t="s">
        <v>11</v>
      </c>
      <c r="AF6" s="14" t="s">
        <v>86</v>
      </c>
      <c r="AG6" s="9" t="s">
        <v>10</v>
      </c>
      <c r="AH6" s="8" t="s">
        <v>11</v>
      </c>
      <c r="AI6" s="14" t="s">
        <v>86</v>
      </c>
      <c r="AJ6" s="9" t="s">
        <v>10</v>
      </c>
      <c r="AK6" s="8" t="s">
        <v>11</v>
      </c>
      <c r="AL6" s="14" t="s">
        <v>86</v>
      </c>
      <c r="AM6" s="9" t="s">
        <v>10</v>
      </c>
      <c r="AN6" s="8" t="s">
        <v>11</v>
      </c>
      <c r="AO6" s="14" t="s">
        <v>86</v>
      </c>
      <c r="AP6" s="9" t="s">
        <v>10</v>
      </c>
      <c r="AQ6" s="8" t="s">
        <v>11</v>
      </c>
      <c r="AR6" s="14" t="s">
        <v>86</v>
      </c>
      <c r="AS6" s="9" t="s">
        <v>10</v>
      </c>
      <c r="AT6" s="8" t="s">
        <v>11</v>
      </c>
      <c r="AU6" s="14" t="s">
        <v>86</v>
      </c>
      <c r="AV6" s="9" t="s">
        <v>10</v>
      </c>
      <c r="AW6" s="8" t="s">
        <v>11</v>
      </c>
      <c r="AX6" s="14" t="s">
        <v>86</v>
      </c>
      <c r="AY6" s="9" t="s">
        <v>10</v>
      </c>
      <c r="AZ6" s="8" t="s">
        <v>11</v>
      </c>
      <c r="BA6" s="14" t="s">
        <v>86</v>
      </c>
      <c r="BB6" s="9" t="s">
        <v>10</v>
      </c>
      <c r="BC6" s="8" t="s">
        <v>11</v>
      </c>
      <c r="BD6" s="14" t="s">
        <v>86</v>
      </c>
      <c r="BE6" s="9" t="s">
        <v>10</v>
      </c>
      <c r="BF6" s="8" t="s">
        <v>11</v>
      </c>
      <c r="BG6" s="14" t="s">
        <v>86</v>
      </c>
      <c r="BH6" s="9" t="s">
        <v>10</v>
      </c>
      <c r="BI6" s="8" t="s">
        <v>11</v>
      </c>
      <c r="BJ6" s="14" t="s">
        <v>86</v>
      </c>
      <c r="BK6" s="9" t="s">
        <v>10</v>
      </c>
      <c r="BL6" s="8" t="s">
        <v>11</v>
      </c>
      <c r="BM6" s="14" t="s">
        <v>86</v>
      </c>
      <c r="BN6" s="9" t="s">
        <v>10</v>
      </c>
      <c r="BO6" s="8" t="s">
        <v>11</v>
      </c>
      <c r="BP6" s="14" t="s">
        <v>86</v>
      </c>
      <c r="BQ6" s="9" t="s">
        <v>10</v>
      </c>
      <c r="BR6" s="8" t="s">
        <v>11</v>
      </c>
      <c r="BS6" s="14" t="s">
        <v>86</v>
      </c>
      <c r="BT6" s="9" t="s">
        <v>10</v>
      </c>
      <c r="BU6" s="8" t="s">
        <v>11</v>
      </c>
      <c r="BV6" s="14" t="s">
        <v>86</v>
      </c>
      <c r="BW6" s="9" t="s">
        <v>10</v>
      </c>
      <c r="BX6" s="8" t="s">
        <v>11</v>
      </c>
      <c r="BY6" s="14" t="s">
        <v>86</v>
      </c>
      <c r="BZ6" s="9" t="s">
        <v>10</v>
      </c>
      <c r="CA6" s="8" t="s">
        <v>11</v>
      </c>
      <c r="CB6" s="14" t="s">
        <v>86</v>
      </c>
      <c r="CC6" s="9" t="s">
        <v>10</v>
      </c>
      <c r="CD6" s="8" t="s">
        <v>11</v>
      </c>
      <c r="CE6" s="14" t="s">
        <v>86</v>
      </c>
      <c r="CF6" s="9" t="s">
        <v>10</v>
      </c>
      <c r="CG6" s="8" t="s">
        <v>11</v>
      </c>
      <c r="CH6" s="14" t="s">
        <v>86</v>
      </c>
      <c r="CI6" s="8"/>
      <c r="CJ6" s="9" t="s">
        <v>11</v>
      </c>
    </row>
    <row r="8" spans="1:89" x14ac:dyDescent="0.2">
      <c r="A8">
        <v>1</v>
      </c>
      <c r="B8" t="s">
        <v>13</v>
      </c>
      <c r="C8">
        <v>2015</v>
      </c>
      <c r="D8" s="11">
        <v>2015</v>
      </c>
      <c r="E8" t="s">
        <v>143</v>
      </c>
      <c r="F8" s="1" t="s">
        <v>14</v>
      </c>
      <c r="G8" s="20" t="s">
        <v>115</v>
      </c>
      <c r="H8" s="20">
        <v>10</v>
      </c>
      <c r="I8" s="21" t="s">
        <v>120</v>
      </c>
      <c r="J8" s="20" t="s">
        <v>256</v>
      </c>
      <c r="K8" s="20" t="s">
        <v>135</v>
      </c>
      <c r="L8" s="20" t="s">
        <v>252</v>
      </c>
      <c r="M8" s="11" t="s">
        <v>15</v>
      </c>
      <c r="N8" s="13">
        <v>36.24</v>
      </c>
      <c r="O8" s="2">
        <f>+P8/N8</f>
        <v>1.878587196467991</v>
      </c>
      <c r="P8" s="2">
        <v>68.08</v>
      </c>
      <c r="Q8" s="13">
        <v>0</v>
      </c>
      <c r="R8" s="2">
        <v>0</v>
      </c>
      <c r="S8" s="2">
        <f t="shared" ref="S8:S11" si="0">+Q8*R8</f>
        <v>0</v>
      </c>
      <c r="T8" s="13">
        <v>17.559999999999999</v>
      </c>
      <c r="U8" s="2">
        <v>1.8540000000000001</v>
      </c>
      <c r="V8" s="2">
        <f>+T8*U8</f>
        <v>32.556240000000003</v>
      </c>
      <c r="W8" s="13">
        <f>27+18</f>
        <v>45</v>
      </c>
      <c r="X8" s="2">
        <v>2.6989999999999998</v>
      </c>
      <c r="Y8" s="2">
        <f t="shared" ref="Y8:Y11" si="1">+W8*X8</f>
        <v>121.455</v>
      </c>
      <c r="Z8" s="13">
        <v>0</v>
      </c>
      <c r="AA8" s="2">
        <v>0</v>
      </c>
      <c r="AB8" s="2">
        <v>0</v>
      </c>
      <c r="AC8" s="13">
        <v>17</v>
      </c>
      <c r="AD8" s="2">
        <v>2.6989999999999998</v>
      </c>
      <c r="AE8" s="2">
        <f t="shared" ref="AE8:AE11" si="2">+AC8*AD8</f>
        <v>45.882999999999996</v>
      </c>
      <c r="AF8" s="13">
        <v>0</v>
      </c>
      <c r="AG8" s="2">
        <v>0</v>
      </c>
      <c r="AH8" s="2">
        <v>0</v>
      </c>
      <c r="AI8" s="13">
        <v>0</v>
      </c>
      <c r="AJ8" s="2">
        <v>0</v>
      </c>
      <c r="AK8" s="2">
        <f t="shared" ref="AK8:AK12" si="3">+AI8*AJ8</f>
        <v>0</v>
      </c>
      <c r="AL8" s="13">
        <v>0</v>
      </c>
      <c r="AM8" s="2">
        <v>0</v>
      </c>
      <c r="AN8" s="2">
        <v>0</v>
      </c>
      <c r="AO8" s="13">
        <f>20+25</f>
        <v>45</v>
      </c>
      <c r="AP8" s="2">
        <v>2.6989999999999998</v>
      </c>
      <c r="AQ8" s="2">
        <f t="shared" ref="AQ8:AQ11" si="4">+AO8*AP8</f>
        <v>121.455</v>
      </c>
      <c r="AR8" s="13">
        <v>0</v>
      </c>
      <c r="AS8" s="2">
        <v>0</v>
      </c>
      <c r="AT8" s="2">
        <v>0</v>
      </c>
      <c r="AU8" s="13">
        <f>19.9+20+23</f>
        <v>62.9</v>
      </c>
      <c r="AV8" s="2">
        <v>2.6989999999999998</v>
      </c>
      <c r="AW8" s="2">
        <f t="shared" ref="AW8:AW12" si="5">+AU8*AV8</f>
        <v>169.7671</v>
      </c>
      <c r="AX8" s="13">
        <v>0</v>
      </c>
      <c r="AY8" s="2">
        <v>0</v>
      </c>
      <c r="AZ8" s="2">
        <v>0</v>
      </c>
      <c r="BA8" s="13">
        <v>0</v>
      </c>
      <c r="BB8" s="2">
        <v>0</v>
      </c>
      <c r="BC8" s="2">
        <f t="shared" ref="BC8:BC12" si="6">+BA8*BB8</f>
        <v>0</v>
      </c>
      <c r="BD8" s="13">
        <v>0</v>
      </c>
      <c r="BE8" s="2">
        <v>0</v>
      </c>
      <c r="BF8" s="2">
        <v>0</v>
      </c>
      <c r="BG8" s="13">
        <v>0</v>
      </c>
      <c r="BH8" s="2">
        <v>0</v>
      </c>
      <c r="BI8" s="2">
        <f t="shared" ref="BI8:BI11" si="7">+BG8*BH8</f>
        <v>0</v>
      </c>
      <c r="BJ8" s="13">
        <v>0</v>
      </c>
      <c r="BK8" s="2">
        <v>0</v>
      </c>
      <c r="BL8" s="2">
        <v>0</v>
      </c>
      <c r="BM8" s="13">
        <v>0</v>
      </c>
      <c r="BN8" s="2">
        <v>0</v>
      </c>
      <c r="BO8" s="2">
        <f t="shared" ref="BO8:BO12" si="8">+BM8*BN8</f>
        <v>0</v>
      </c>
      <c r="BP8" s="13">
        <v>0</v>
      </c>
      <c r="BQ8" s="2">
        <v>0</v>
      </c>
      <c r="BR8" s="2">
        <v>0</v>
      </c>
      <c r="BS8" s="13">
        <v>0</v>
      </c>
      <c r="BT8" s="2">
        <v>0</v>
      </c>
      <c r="BU8" s="2">
        <f t="shared" ref="BU8:BU10" si="9">+BS8*BT8</f>
        <v>0</v>
      </c>
      <c r="BV8" s="13">
        <v>0</v>
      </c>
      <c r="BW8" s="2">
        <v>0</v>
      </c>
      <c r="BX8" s="2">
        <v>0</v>
      </c>
      <c r="BY8" s="13">
        <v>0</v>
      </c>
      <c r="BZ8" s="2">
        <v>0</v>
      </c>
      <c r="CA8" s="2">
        <f t="shared" ref="CA8:CA12" si="10">+BY8*BZ8</f>
        <v>0</v>
      </c>
      <c r="CB8" s="13">
        <v>0</v>
      </c>
      <c r="CC8" s="2">
        <v>0</v>
      </c>
      <c r="CD8" s="2">
        <v>0</v>
      </c>
      <c r="CE8" s="13">
        <v>0</v>
      </c>
      <c r="CF8" s="2">
        <v>0</v>
      </c>
      <c r="CG8" s="2">
        <f t="shared" ref="CG8:CG12" si="11">+CE8*CF8</f>
        <v>0</v>
      </c>
      <c r="CH8" s="13">
        <f>+N8+Q8+T8+W8+Z8+AC8+AF8+AI8+AL8+AO8+AR8+AU8+AX8+BA8+BD8+BG8+BJ8+BM8+BP8+BS8+BV8+BY8+CB8+CE8</f>
        <v>223.70000000000002</v>
      </c>
      <c r="CJ8" s="2">
        <f>+P8+S8+V8+Y8+AB8+AE8+AH8+AK8+AN8+AQ8+AT8+AW8+AZ8+BC8+BF8+BI8+BL8+BO8+BR8+BU8+BX8+CA8+CD8+CG8</f>
        <v>559.19633999999996</v>
      </c>
      <c r="CK8" s="13">
        <f>CH8/H8</f>
        <v>22.37</v>
      </c>
    </row>
    <row r="9" spans="1:89" x14ac:dyDescent="0.2">
      <c r="A9">
        <f>1+A8</f>
        <v>2</v>
      </c>
      <c r="B9" t="s">
        <v>13</v>
      </c>
      <c r="C9">
        <v>2000</v>
      </c>
      <c r="D9" s="11">
        <v>2000</v>
      </c>
      <c r="E9" t="s">
        <v>133</v>
      </c>
      <c r="F9" t="s">
        <v>16</v>
      </c>
      <c r="G9" s="11" t="s">
        <v>114</v>
      </c>
      <c r="H9" s="11">
        <v>10</v>
      </c>
      <c r="I9" s="22" t="s">
        <v>121</v>
      </c>
      <c r="J9" s="11" t="s">
        <v>255</v>
      </c>
      <c r="K9" s="22" t="s">
        <v>147</v>
      </c>
      <c r="L9" s="11" t="s">
        <v>136</v>
      </c>
      <c r="M9" s="11" t="s">
        <v>15</v>
      </c>
      <c r="N9" s="13">
        <v>0</v>
      </c>
      <c r="O9" s="2">
        <v>0</v>
      </c>
      <c r="P9" s="2">
        <f t="shared" ref="P9" si="12">+N9*O9</f>
        <v>0</v>
      </c>
      <c r="Q9" s="13">
        <v>0</v>
      </c>
      <c r="R9" s="2">
        <v>0</v>
      </c>
      <c r="S9" s="2">
        <f t="shared" si="0"/>
        <v>0</v>
      </c>
      <c r="T9" s="13">
        <v>0</v>
      </c>
      <c r="U9" s="2">
        <v>0</v>
      </c>
      <c r="V9" s="2">
        <f t="shared" ref="V9" si="13">+T9*U9</f>
        <v>0</v>
      </c>
      <c r="W9" s="13">
        <v>0</v>
      </c>
      <c r="X9" s="2">
        <v>0</v>
      </c>
      <c r="Y9" s="2">
        <f t="shared" si="1"/>
        <v>0</v>
      </c>
      <c r="Z9" s="13">
        <v>0</v>
      </c>
      <c r="AA9" s="2">
        <v>0</v>
      </c>
      <c r="AB9" s="2">
        <f t="shared" ref="AB9" si="14">+Z9*AA9</f>
        <v>0</v>
      </c>
      <c r="AC9" s="13">
        <v>27</v>
      </c>
      <c r="AD9" s="2">
        <v>2.6989999999999998</v>
      </c>
      <c r="AE9" s="2">
        <f t="shared" si="2"/>
        <v>72.87299999999999</v>
      </c>
      <c r="AF9" s="13">
        <v>0</v>
      </c>
      <c r="AG9" s="2">
        <v>0</v>
      </c>
      <c r="AH9" s="2">
        <f t="shared" ref="AH9" si="15">+AF9*AG9</f>
        <v>0</v>
      </c>
      <c r="AI9" s="13">
        <v>0</v>
      </c>
      <c r="AJ9" s="2">
        <v>0</v>
      </c>
      <c r="AK9" s="2">
        <f t="shared" si="3"/>
        <v>0</v>
      </c>
      <c r="AL9" s="13">
        <v>0</v>
      </c>
      <c r="AM9" s="2">
        <v>0</v>
      </c>
      <c r="AN9" s="2">
        <f t="shared" ref="AN9" si="16">+AL9*AM9</f>
        <v>0</v>
      </c>
      <c r="AO9" s="13">
        <v>0</v>
      </c>
      <c r="AP9" s="2">
        <v>0</v>
      </c>
      <c r="AQ9" s="2">
        <f t="shared" si="4"/>
        <v>0</v>
      </c>
      <c r="AR9" s="13">
        <v>0</v>
      </c>
      <c r="AS9" s="2">
        <v>0</v>
      </c>
      <c r="AT9" s="2">
        <f t="shared" ref="AT9" si="17">+AR9*AS9</f>
        <v>0</v>
      </c>
      <c r="AU9" s="13">
        <v>0</v>
      </c>
      <c r="AV9" s="2">
        <v>0</v>
      </c>
      <c r="AW9" s="2">
        <f t="shared" si="5"/>
        <v>0</v>
      </c>
      <c r="AX9" s="13">
        <v>0</v>
      </c>
      <c r="AY9" s="2">
        <v>0</v>
      </c>
      <c r="AZ9" s="2">
        <f t="shared" ref="AZ9" si="18">+AX9*AY9</f>
        <v>0</v>
      </c>
      <c r="BA9" s="13">
        <v>0</v>
      </c>
      <c r="BB9" s="2">
        <v>0</v>
      </c>
      <c r="BC9" s="2">
        <f t="shared" si="6"/>
        <v>0</v>
      </c>
      <c r="BD9" s="13">
        <v>0</v>
      </c>
      <c r="BE9" s="2">
        <v>0</v>
      </c>
      <c r="BF9" s="2">
        <f t="shared" ref="BF9" si="19">+BD9*BE9</f>
        <v>0</v>
      </c>
      <c r="BG9" s="13">
        <v>0</v>
      </c>
      <c r="BH9" s="2">
        <v>0</v>
      </c>
      <c r="BI9" s="2">
        <f t="shared" si="7"/>
        <v>0</v>
      </c>
      <c r="BJ9" s="13">
        <v>0</v>
      </c>
      <c r="BK9" s="2">
        <v>0</v>
      </c>
      <c r="BL9" s="2">
        <f t="shared" ref="BL9" si="20">+BJ9*BK9</f>
        <v>0</v>
      </c>
      <c r="BM9" s="13">
        <v>0</v>
      </c>
      <c r="BN9" s="2">
        <v>0</v>
      </c>
      <c r="BO9" s="2">
        <f t="shared" si="8"/>
        <v>0</v>
      </c>
      <c r="BP9" s="13">
        <v>0</v>
      </c>
      <c r="BQ9" s="2">
        <v>0</v>
      </c>
      <c r="BR9" s="2">
        <f t="shared" ref="BR9" si="21">+BP9*BQ9</f>
        <v>0</v>
      </c>
      <c r="BS9" s="13">
        <v>0</v>
      </c>
      <c r="BT9" s="2">
        <v>0</v>
      </c>
      <c r="BU9" s="2">
        <f t="shared" si="9"/>
        <v>0</v>
      </c>
      <c r="BV9" s="13">
        <v>0</v>
      </c>
      <c r="BW9" s="2">
        <v>0</v>
      </c>
      <c r="BX9" s="2">
        <f t="shared" ref="BX9" si="22">+BV9*BW9</f>
        <v>0</v>
      </c>
      <c r="BY9" s="13">
        <v>0</v>
      </c>
      <c r="BZ9" s="2">
        <v>0</v>
      </c>
      <c r="CA9" s="2">
        <f t="shared" si="10"/>
        <v>0</v>
      </c>
      <c r="CB9" s="13">
        <v>0</v>
      </c>
      <c r="CC9" s="2">
        <v>0</v>
      </c>
      <c r="CD9" s="2">
        <f t="shared" ref="CD9" si="23">+CB9*CC9</f>
        <v>0</v>
      </c>
      <c r="CE9" s="13">
        <v>0</v>
      </c>
      <c r="CF9" s="2">
        <v>0</v>
      </c>
      <c r="CG9" s="2">
        <f t="shared" si="11"/>
        <v>0</v>
      </c>
      <c r="CH9" s="13">
        <f t="shared" ref="CH9:CH49" si="24">+N9+Q9+T9+W9+Z9+AC9+AF9+AI9+AL9+AO9+AR9+AU9+AX9+BA9+BD9+BG9+BJ9+BM9+BP9+BS9+BV9+BY9+CB9+CE9</f>
        <v>27</v>
      </c>
      <c r="CJ9" s="2">
        <f t="shared" ref="CJ9:CJ49" si="25">+P9+S9+V9+Y9+AB9+AE9+AH9+AK9+AN9+AQ9+AT9+AW9+AZ9+BC9+BF9+BI9+BL9+BO9+BR9+BU9+BX9+CA9+CD9+CG9</f>
        <v>72.87299999999999</v>
      </c>
      <c r="CK9" s="13">
        <f t="shared" ref="CK9:CK14" si="26">CH9/H9</f>
        <v>2.7</v>
      </c>
    </row>
    <row r="10" spans="1:89" x14ac:dyDescent="0.2">
      <c r="A10">
        <f t="shared" ref="A10:A13" si="27">1+A9</f>
        <v>3</v>
      </c>
      <c r="B10" t="s">
        <v>13</v>
      </c>
      <c r="C10">
        <v>2018</v>
      </c>
      <c r="D10" s="11">
        <v>2019</v>
      </c>
      <c r="E10" t="s">
        <v>145</v>
      </c>
      <c r="F10" t="s">
        <v>21</v>
      </c>
      <c r="G10" s="11" t="s">
        <v>114</v>
      </c>
      <c r="H10" s="11">
        <v>5</v>
      </c>
      <c r="I10" s="11" t="s">
        <v>127</v>
      </c>
      <c r="J10" s="11" t="s">
        <v>254</v>
      </c>
      <c r="K10" s="22" t="s">
        <v>137</v>
      </c>
      <c r="L10" s="11" t="s">
        <v>141</v>
      </c>
      <c r="M10" s="11" t="s">
        <v>17</v>
      </c>
      <c r="N10" s="13">
        <v>33</v>
      </c>
      <c r="O10" s="2">
        <v>2.1469999999999998</v>
      </c>
      <c r="P10" s="2">
        <f>+N10*O10</f>
        <v>70.850999999999999</v>
      </c>
      <c r="Q10" s="13">
        <v>0</v>
      </c>
      <c r="R10" s="2">
        <v>0</v>
      </c>
      <c r="S10" s="2">
        <f t="shared" si="0"/>
        <v>0</v>
      </c>
      <c r="T10" s="13">
        <v>0</v>
      </c>
      <c r="U10" s="2">
        <v>0</v>
      </c>
      <c r="V10" s="2">
        <f>+T10*U10</f>
        <v>0</v>
      </c>
      <c r="W10" s="13">
        <v>0</v>
      </c>
      <c r="X10" s="2">
        <v>0</v>
      </c>
      <c r="Y10" s="2">
        <f t="shared" si="1"/>
        <v>0</v>
      </c>
      <c r="Z10" s="13">
        <v>0</v>
      </c>
      <c r="AA10" s="2">
        <v>0</v>
      </c>
      <c r="AB10" s="2">
        <f>+Z10*AA10</f>
        <v>0</v>
      </c>
      <c r="AC10" s="13">
        <v>0</v>
      </c>
      <c r="AD10" s="2">
        <v>0</v>
      </c>
      <c r="AE10" s="2">
        <f t="shared" si="2"/>
        <v>0</v>
      </c>
      <c r="AF10" s="13">
        <v>0</v>
      </c>
      <c r="AG10" s="2">
        <v>0</v>
      </c>
      <c r="AH10" s="2">
        <f>+AF10*AG10</f>
        <v>0</v>
      </c>
      <c r="AI10" s="13">
        <v>0</v>
      </c>
      <c r="AJ10" s="2">
        <v>0</v>
      </c>
      <c r="AK10" s="2">
        <f t="shared" si="3"/>
        <v>0</v>
      </c>
      <c r="AL10" s="13">
        <v>0</v>
      </c>
      <c r="AM10" s="2">
        <v>0</v>
      </c>
      <c r="AN10" s="2">
        <f>+AL10*AM10</f>
        <v>0</v>
      </c>
      <c r="AO10" s="13">
        <v>0</v>
      </c>
      <c r="AP10" s="2">
        <v>0</v>
      </c>
      <c r="AQ10" s="2">
        <f t="shared" si="4"/>
        <v>0</v>
      </c>
      <c r="AR10" s="13">
        <v>0</v>
      </c>
      <c r="AS10" s="2">
        <v>0</v>
      </c>
      <c r="AT10" s="2">
        <f>+AR10*AS10</f>
        <v>0</v>
      </c>
      <c r="AU10" s="13">
        <v>0</v>
      </c>
      <c r="AV10" s="2">
        <v>0</v>
      </c>
      <c r="AW10" s="2">
        <f t="shared" si="5"/>
        <v>0</v>
      </c>
      <c r="AX10" s="13">
        <v>0</v>
      </c>
      <c r="AY10" s="2">
        <v>0</v>
      </c>
      <c r="AZ10" s="2">
        <f>+AX10*AY10</f>
        <v>0</v>
      </c>
      <c r="BA10" s="13">
        <v>0</v>
      </c>
      <c r="BB10" s="2">
        <v>0</v>
      </c>
      <c r="BC10" s="2">
        <f t="shared" si="6"/>
        <v>0</v>
      </c>
      <c r="BD10" s="13">
        <v>0</v>
      </c>
      <c r="BE10" s="2">
        <v>0</v>
      </c>
      <c r="BF10" s="2">
        <f>+BD10*BE10</f>
        <v>0</v>
      </c>
      <c r="BG10" s="13">
        <v>0</v>
      </c>
      <c r="BH10" s="2">
        <v>0</v>
      </c>
      <c r="BI10" s="2">
        <f t="shared" si="7"/>
        <v>0</v>
      </c>
      <c r="BJ10" s="13">
        <v>30.2</v>
      </c>
      <c r="BK10" s="2">
        <v>2.0049999999999999</v>
      </c>
      <c r="BL10" s="2">
        <f>+BJ10*BK10</f>
        <v>60.550999999999995</v>
      </c>
      <c r="BM10" s="13">
        <v>0</v>
      </c>
      <c r="BN10" s="2">
        <v>0</v>
      </c>
      <c r="BO10" s="2">
        <f t="shared" si="8"/>
        <v>0</v>
      </c>
      <c r="BP10" s="13">
        <v>0</v>
      </c>
      <c r="BQ10" s="2">
        <v>0</v>
      </c>
      <c r="BR10" s="2">
        <f>+BP10*BQ10</f>
        <v>0</v>
      </c>
      <c r="BS10" s="13">
        <v>0</v>
      </c>
      <c r="BT10" s="2">
        <v>0</v>
      </c>
      <c r="BU10" s="2">
        <f t="shared" si="9"/>
        <v>0</v>
      </c>
      <c r="BV10" s="13">
        <v>0</v>
      </c>
      <c r="BW10" s="2">
        <v>0</v>
      </c>
      <c r="BX10" s="2">
        <f>+BV10*BW10</f>
        <v>0</v>
      </c>
      <c r="BY10" s="13">
        <v>0</v>
      </c>
      <c r="BZ10" s="2">
        <v>0</v>
      </c>
      <c r="CA10" s="2">
        <f t="shared" si="10"/>
        <v>0</v>
      </c>
      <c r="CB10" s="13">
        <v>0</v>
      </c>
      <c r="CC10" s="2">
        <v>0</v>
      </c>
      <c r="CD10" s="2">
        <f>+CB10*CC10</f>
        <v>0</v>
      </c>
      <c r="CE10" s="13">
        <v>0</v>
      </c>
      <c r="CF10" s="2">
        <v>0</v>
      </c>
      <c r="CG10" s="2">
        <f t="shared" si="11"/>
        <v>0</v>
      </c>
      <c r="CH10" s="13">
        <f t="shared" si="24"/>
        <v>63.2</v>
      </c>
      <c r="CJ10" s="2">
        <f t="shared" si="25"/>
        <v>131.40199999999999</v>
      </c>
      <c r="CK10" s="13">
        <f t="shared" si="26"/>
        <v>12.64</v>
      </c>
    </row>
    <row r="11" spans="1:89" x14ac:dyDescent="0.2">
      <c r="A11">
        <f t="shared" si="27"/>
        <v>4</v>
      </c>
      <c r="B11" t="s">
        <v>13</v>
      </c>
      <c r="C11">
        <v>2011</v>
      </c>
      <c r="D11" s="11">
        <v>2011</v>
      </c>
      <c r="E11" t="s">
        <v>142</v>
      </c>
      <c r="F11" t="s">
        <v>22</v>
      </c>
      <c r="G11" s="11" t="s">
        <v>115</v>
      </c>
      <c r="H11" s="11">
        <v>10</v>
      </c>
      <c r="I11" s="22" t="s">
        <v>122</v>
      </c>
      <c r="J11" s="11" t="s">
        <v>257</v>
      </c>
      <c r="K11" s="11" t="s">
        <v>162</v>
      </c>
      <c r="L11" s="11" t="s">
        <v>253</v>
      </c>
      <c r="M11" s="11" t="s">
        <v>15</v>
      </c>
      <c r="N11" s="13">
        <v>0</v>
      </c>
      <c r="O11" s="2">
        <v>0</v>
      </c>
      <c r="P11" s="2">
        <v>0</v>
      </c>
      <c r="Q11" s="13">
        <v>0</v>
      </c>
      <c r="R11" s="2">
        <v>0</v>
      </c>
      <c r="S11" s="2">
        <f t="shared" si="0"/>
        <v>0</v>
      </c>
      <c r="T11" s="13">
        <v>0</v>
      </c>
      <c r="U11" s="2">
        <v>0</v>
      </c>
      <c r="V11" s="2">
        <v>0</v>
      </c>
      <c r="W11" s="13">
        <v>0</v>
      </c>
      <c r="X11" s="2">
        <v>0</v>
      </c>
      <c r="Y11" s="2">
        <f t="shared" si="1"/>
        <v>0</v>
      </c>
      <c r="Z11" s="13">
        <v>0</v>
      </c>
      <c r="AA11" s="2">
        <v>0</v>
      </c>
      <c r="AB11" s="2">
        <v>0</v>
      </c>
      <c r="AC11" s="13">
        <v>0</v>
      </c>
      <c r="AD11" s="2">
        <v>0</v>
      </c>
      <c r="AE11" s="2">
        <f t="shared" si="2"/>
        <v>0</v>
      </c>
      <c r="AF11" s="13">
        <v>0</v>
      </c>
      <c r="AG11" s="2">
        <v>0</v>
      </c>
      <c r="AH11" s="2">
        <v>0</v>
      </c>
      <c r="AI11" s="13">
        <v>0</v>
      </c>
      <c r="AJ11" s="2">
        <v>0</v>
      </c>
      <c r="AK11" s="2">
        <f t="shared" si="3"/>
        <v>0</v>
      </c>
      <c r="AL11" s="13">
        <v>0</v>
      </c>
      <c r="AM11" s="2">
        <v>0</v>
      </c>
      <c r="AN11" s="2">
        <v>0</v>
      </c>
      <c r="AO11" s="13">
        <v>20</v>
      </c>
      <c r="AP11" s="2">
        <v>2.6989999999999998</v>
      </c>
      <c r="AQ11" s="2">
        <f t="shared" si="4"/>
        <v>53.98</v>
      </c>
      <c r="AR11" s="13">
        <v>0</v>
      </c>
      <c r="AS11" s="2">
        <v>0</v>
      </c>
      <c r="AT11" s="2">
        <v>0</v>
      </c>
      <c r="AU11" s="13">
        <v>0</v>
      </c>
      <c r="AV11" s="2">
        <v>0</v>
      </c>
      <c r="AW11" s="2">
        <f t="shared" si="5"/>
        <v>0</v>
      </c>
      <c r="AX11" s="13">
        <v>0</v>
      </c>
      <c r="AY11" s="2">
        <v>0</v>
      </c>
      <c r="AZ11" s="2">
        <v>0</v>
      </c>
      <c r="BA11" s="13">
        <v>0</v>
      </c>
      <c r="BB11" s="2">
        <v>0</v>
      </c>
      <c r="BC11" s="2">
        <f t="shared" si="6"/>
        <v>0</v>
      </c>
      <c r="BD11" s="13">
        <v>0</v>
      </c>
      <c r="BE11" s="2">
        <v>0</v>
      </c>
      <c r="BF11" s="2">
        <v>0</v>
      </c>
      <c r="BG11" s="13">
        <v>0</v>
      </c>
      <c r="BH11" s="2">
        <v>0</v>
      </c>
      <c r="BI11" s="2">
        <f t="shared" si="7"/>
        <v>0</v>
      </c>
      <c r="BJ11" s="13">
        <v>0</v>
      </c>
      <c r="BK11" s="2">
        <v>0</v>
      </c>
      <c r="BL11" s="2">
        <v>0</v>
      </c>
      <c r="BM11" s="13">
        <v>0</v>
      </c>
      <c r="BN11" s="2">
        <v>0</v>
      </c>
      <c r="BO11" s="2">
        <f t="shared" si="8"/>
        <v>0</v>
      </c>
      <c r="BP11" s="13">
        <v>0</v>
      </c>
      <c r="BQ11" s="2">
        <v>0</v>
      </c>
      <c r="BR11" s="2">
        <v>0</v>
      </c>
      <c r="BS11" s="13">
        <v>0</v>
      </c>
      <c r="BT11" s="2">
        <v>0</v>
      </c>
      <c r="BU11" s="2">
        <v>0</v>
      </c>
      <c r="BV11" s="13">
        <v>0</v>
      </c>
      <c r="BW11" s="2">
        <v>0</v>
      </c>
      <c r="BX11" s="2">
        <v>0</v>
      </c>
      <c r="BY11" s="13">
        <v>0</v>
      </c>
      <c r="BZ11" s="2">
        <v>0</v>
      </c>
      <c r="CA11" s="2">
        <f t="shared" si="10"/>
        <v>0</v>
      </c>
      <c r="CB11" s="13">
        <v>0</v>
      </c>
      <c r="CC11" s="2">
        <v>0</v>
      </c>
      <c r="CD11" s="2">
        <v>0</v>
      </c>
      <c r="CE11" s="13">
        <v>0</v>
      </c>
      <c r="CF11" s="2">
        <v>0</v>
      </c>
      <c r="CG11" s="2">
        <f t="shared" si="11"/>
        <v>0</v>
      </c>
      <c r="CH11" s="13">
        <f t="shared" si="24"/>
        <v>20</v>
      </c>
      <c r="CJ11" s="2">
        <f t="shared" si="25"/>
        <v>53.98</v>
      </c>
      <c r="CK11" s="13">
        <f t="shared" si="26"/>
        <v>2</v>
      </c>
    </row>
    <row r="12" spans="1:89" x14ac:dyDescent="0.2">
      <c r="A12">
        <f t="shared" si="27"/>
        <v>5</v>
      </c>
      <c r="B12" t="s">
        <v>13</v>
      </c>
      <c r="C12">
        <v>2001</v>
      </c>
      <c r="D12" s="11">
        <v>2001</v>
      </c>
      <c r="E12" t="s">
        <v>146</v>
      </c>
      <c r="F12" t="s">
        <v>23</v>
      </c>
      <c r="G12" s="11" t="s">
        <v>114</v>
      </c>
      <c r="H12" s="11">
        <v>5</v>
      </c>
      <c r="I12" s="22" t="s">
        <v>123</v>
      </c>
      <c r="J12" s="11" t="s">
        <v>254</v>
      </c>
      <c r="K12" s="22" t="s">
        <v>139</v>
      </c>
      <c r="L12" s="11" t="s">
        <v>138</v>
      </c>
      <c r="M12" s="11" t="s">
        <v>17</v>
      </c>
      <c r="N12" s="13">
        <v>0</v>
      </c>
      <c r="O12" s="2">
        <v>0</v>
      </c>
      <c r="P12" s="2">
        <f>+N12*O12</f>
        <v>0</v>
      </c>
      <c r="Q12" s="13">
        <v>0</v>
      </c>
      <c r="R12" s="2">
        <v>0</v>
      </c>
      <c r="S12" s="2">
        <v>0</v>
      </c>
      <c r="T12" s="13">
        <v>0</v>
      </c>
      <c r="U12" s="2">
        <v>0</v>
      </c>
      <c r="V12" s="2">
        <f>+T12*U12</f>
        <v>0</v>
      </c>
      <c r="W12" s="13">
        <v>0</v>
      </c>
      <c r="X12" s="2">
        <v>0</v>
      </c>
      <c r="Y12" s="2">
        <v>0</v>
      </c>
      <c r="Z12" s="13">
        <v>0</v>
      </c>
      <c r="AA12" s="2">
        <v>0</v>
      </c>
      <c r="AB12" s="2">
        <f>+Z12*AA12</f>
        <v>0</v>
      </c>
      <c r="AC12" s="13">
        <v>0</v>
      </c>
      <c r="AD12" s="2">
        <v>0</v>
      </c>
      <c r="AE12" s="2">
        <f t="shared" ref="AE12" si="28">+AC12*AD12</f>
        <v>0</v>
      </c>
      <c r="AF12" s="13">
        <v>50.01</v>
      </c>
      <c r="AG12" s="2">
        <v>2.0880000000000001</v>
      </c>
      <c r="AH12" s="2">
        <f>+AF12*AG12</f>
        <v>104.42088</v>
      </c>
      <c r="AI12" s="13">
        <v>0</v>
      </c>
      <c r="AJ12" s="2">
        <v>0</v>
      </c>
      <c r="AK12" s="2">
        <f t="shared" si="3"/>
        <v>0</v>
      </c>
      <c r="AL12" s="13">
        <v>50.01</v>
      </c>
      <c r="AM12" s="2">
        <v>1.9970000000000001</v>
      </c>
      <c r="AN12" s="2">
        <f>+AL12*AM12</f>
        <v>99.869969999999995</v>
      </c>
      <c r="AO12" s="13">
        <v>0</v>
      </c>
      <c r="AP12" s="2">
        <v>0</v>
      </c>
      <c r="AQ12" s="2">
        <f>+AO12*AP12</f>
        <v>0</v>
      </c>
      <c r="AR12" s="13">
        <v>0</v>
      </c>
      <c r="AS12" s="2">
        <v>0</v>
      </c>
      <c r="AT12" s="2">
        <f>+AR12*AS12</f>
        <v>0</v>
      </c>
      <c r="AU12" s="13">
        <v>0</v>
      </c>
      <c r="AV12" s="2">
        <v>0</v>
      </c>
      <c r="AW12" s="2">
        <f t="shared" si="5"/>
        <v>0</v>
      </c>
      <c r="AX12" s="13">
        <v>50.01</v>
      </c>
      <c r="AY12" s="2">
        <v>2.1789999999999998</v>
      </c>
      <c r="AZ12" s="2">
        <f>+AX12*AY12</f>
        <v>108.97178999999998</v>
      </c>
      <c r="BA12" s="13">
        <v>0</v>
      </c>
      <c r="BB12" s="2">
        <v>0</v>
      </c>
      <c r="BC12" s="2">
        <f t="shared" si="6"/>
        <v>0</v>
      </c>
      <c r="BD12" s="13">
        <v>0</v>
      </c>
      <c r="BE12" s="2">
        <v>0</v>
      </c>
      <c r="BF12" s="2">
        <f>+BD12*BE12</f>
        <v>0</v>
      </c>
      <c r="BG12" s="13">
        <v>0</v>
      </c>
      <c r="BH12" s="2">
        <v>0</v>
      </c>
      <c r="BI12" s="2">
        <v>0</v>
      </c>
      <c r="BJ12" s="13">
        <v>0</v>
      </c>
      <c r="BK12" s="2">
        <v>0</v>
      </c>
      <c r="BL12" s="2">
        <f>+BJ12*BK12</f>
        <v>0</v>
      </c>
      <c r="BM12" s="13">
        <v>0</v>
      </c>
      <c r="BN12" s="2">
        <v>0</v>
      </c>
      <c r="BO12" s="2">
        <f t="shared" si="8"/>
        <v>0</v>
      </c>
      <c r="BP12" s="13">
        <v>0</v>
      </c>
      <c r="BQ12" s="2">
        <v>0</v>
      </c>
      <c r="BR12" s="2">
        <f>+BP12*BQ12</f>
        <v>0</v>
      </c>
      <c r="BS12" s="13">
        <v>82.68</v>
      </c>
      <c r="BT12" s="2">
        <f>+BU12/BS12</f>
        <v>2.2697145621673922</v>
      </c>
      <c r="BU12" s="2">
        <v>187.66</v>
      </c>
      <c r="BV12" s="13">
        <v>47.31</v>
      </c>
      <c r="BW12" s="2">
        <v>2.202</v>
      </c>
      <c r="BX12" s="2">
        <f>+BV12*BW12</f>
        <v>104.17662</v>
      </c>
      <c r="BY12" s="13">
        <v>0</v>
      </c>
      <c r="BZ12" s="2">
        <v>0</v>
      </c>
      <c r="CA12" s="2">
        <f t="shared" si="10"/>
        <v>0</v>
      </c>
      <c r="CB12" s="13">
        <v>50.01</v>
      </c>
      <c r="CC12" s="2">
        <v>2.327</v>
      </c>
      <c r="CD12" s="2">
        <f>+CB12*CC12</f>
        <v>116.37326999999999</v>
      </c>
      <c r="CE12" s="13">
        <v>0</v>
      </c>
      <c r="CF12" s="2">
        <v>0</v>
      </c>
      <c r="CG12" s="2">
        <f t="shared" si="11"/>
        <v>0</v>
      </c>
      <c r="CH12" s="13">
        <f t="shared" si="24"/>
        <v>330.03</v>
      </c>
      <c r="CJ12" s="2">
        <f t="shared" si="25"/>
        <v>721.47253000000001</v>
      </c>
      <c r="CK12" s="13">
        <f t="shared" si="26"/>
        <v>66.006</v>
      </c>
    </row>
    <row r="13" spans="1:89" x14ac:dyDescent="0.2">
      <c r="A13">
        <f t="shared" si="27"/>
        <v>6</v>
      </c>
      <c r="B13" t="s">
        <v>13</v>
      </c>
      <c r="C13">
        <v>2019</v>
      </c>
      <c r="D13" s="11">
        <v>2019</v>
      </c>
      <c r="E13" s="11" t="s">
        <v>117</v>
      </c>
      <c r="F13" t="s">
        <v>118</v>
      </c>
      <c r="G13" s="11" t="s">
        <v>114</v>
      </c>
      <c r="H13" s="11">
        <v>5</v>
      </c>
      <c r="I13" s="11" t="s">
        <v>119</v>
      </c>
      <c r="K13" s="11" t="s">
        <v>165</v>
      </c>
      <c r="L13" s="11" t="s">
        <v>160</v>
      </c>
      <c r="M13" s="11" t="s">
        <v>17</v>
      </c>
      <c r="N13" s="13">
        <v>0</v>
      </c>
      <c r="P13" s="2">
        <f>+N13*O13</f>
        <v>0</v>
      </c>
      <c r="Q13" s="13">
        <v>0</v>
      </c>
      <c r="R13" s="2">
        <v>0</v>
      </c>
      <c r="S13" s="2">
        <f t="shared" ref="S13:S14" si="29">+Q13*R13</f>
        <v>0</v>
      </c>
      <c r="T13" s="13">
        <v>0</v>
      </c>
      <c r="U13" s="2">
        <v>0</v>
      </c>
      <c r="V13" s="2">
        <f>+T13*U13</f>
        <v>0</v>
      </c>
      <c r="W13" s="13">
        <v>0</v>
      </c>
      <c r="X13" s="2">
        <v>0</v>
      </c>
      <c r="Y13" s="2">
        <f t="shared" ref="Y13:Y14" si="30">+W13*X13</f>
        <v>0</v>
      </c>
      <c r="Z13" s="13">
        <v>0</v>
      </c>
      <c r="AA13" s="2">
        <v>0</v>
      </c>
      <c r="AB13" s="2">
        <f>+Z13*AA13</f>
        <v>0</v>
      </c>
      <c r="AC13" s="13">
        <v>0</v>
      </c>
      <c r="AD13" s="2">
        <v>0</v>
      </c>
      <c r="AE13" s="2">
        <f t="shared" ref="AE13:AE14" si="31">+AC13*AD13</f>
        <v>0</v>
      </c>
      <c r="AF13" s="13">
        <v>25.61</v>
      </c>
      <c r="AG13" s="2">
        <v>2.0880000000000001</v>
      </c>
      <c r="AH13" s="2">
        <f>+AF13*AG13</f>
        <v>53.473680000000002</v>
      </c>
      <c r="AI13" s="13">
        <v>0</v>
      </c>
      <c r="AJ13" s="2">
        <v>0</v>
      </c>
      <c r="AK13" s="2">
        <f t="shared" ref="AK13:AK14" si="32">+AI13*AJ13</f>
        <v>0</v>
      </c>
      <c r="AL13" s="13">
        <v>0</v>
      </c>
      <c r="AM13" s="2">
        <v>0</v>
      </c>
      <c r="AN13" s="2">
        <f>+AL13*AM13</f>
        <v>0</v>
      </c>
      <c r="AO13" s="13">
        <v>0</v>
      </c>
      <c r="AP13" s="2">
        <v>0</v>
      </c>
      <c r="AQ13" s="2">
        <f t="shared" ref="AQ13:AQ14" si="33">+AO13*AP13</f>
        <v>0</v>
      </c>
      <c r="AR13" s="13">
        <v>0</v>
      </c>
      <c r="AS13" s="2">
        <v>0</v>
      </c>
      <c r="AT13" s="2">
        <f>+AR13*AS13</f>
        <v>0</v>
      </c>
      <c r="AU13" s="13">
        <v>26.5</v>
      </c>
      <c r="AV13" s="2">
        <v>2.6989999999999998</v>
      </c>
      <c r="AW13" s="2">
        <f t="shared" ref="AW13:AW14" si="34">+AU13*AV13</f>
        <v>71.523499999999999</v>
      </c>
      <c r="AX13" s="13">
        <v>27.64</v>
      </c>
      <c r="AY13" s="2">
        <v>2.1789999999999998</v>
      </c>
      <c r="AZ13" s="2">
        <f>+AX13*AY13</f>
        <v>60.227559999999997</v>
      </c>
      <c r="BA13" s="13">
        <v>0</v>
      </c>
      <c r="BB13" s="2">
        <v>0</v>
      </c>
      <c r="BC13" s="2">
        <f t="shared" ref="BC13:BC14" si="35">+BA13*BB13</f>
        <v>0</v>
      </c>
      <c r="BD13" s="13">
        <v>0</v>
      </c>
      <c r="BE13" s="2">
        <v>0</v>
      </c>
      <c r="BF13" s="2">
        <f>+BD13*BE13</f>
        <v>0</v>
      </c>
      <c r="BG13" s="13">
        <v>0</v>
      </c>
      <c r="BH13" s="2">
        <v>0</v>
      </c>
      <c r="BI13" s="2">
        <f t="shared" ref="BI13:BI14" si="36">+BG13*BH13</f>
        <v>0</v>
      </c>
      <c r="BJ13" s="13">
        <v>21.14</v>
      </c>
      <c r="BK13" s="2">
        <v>2.0049999999999999</v>
      </c>
      <c r="BL13" s="2">
        <f>+BJ13*BK13</f>
        <v>42.3857</v>
      </c>
      <c r="BM13" s="13">
        <v>0</v>
      </c>
      <c r="BN13" s="2">
        <v>0</v>
      </c>
      <c r="BO13" s="2">
        <f t="shared" ref="BO13:BO14" si="37">+BM13*BN13</f>
        <v>0</v>
      </c>
      <c r="BP13" s="13">
        <v>0</v>
      </c>
      <c r="BQ13" s="2">
        <v>0</v>
      </c>
      <c r="BR13" s="2">
        <f>+BP13*BQ13</f>
        <v>0</v>
      </c>
      <c r="BS13" s="13">
        <v>0</v>
      </c>
      <c r="BT13" s="2">
        <v>0</v>
      </c>
      <c r="BU13" s="2">
        <f t="shared" ref="BU13" si="38">+BS13*BT13</f>
        <v>0</v>
      </c>
      <c r="BV13" s="13">
        <v>0</v>
      </c>
      <c r="BW13" s="2">
        <v>0</v>
      </c>
      <c r="BX13" s="2">
        <f>+BV13*BW13</f>
        <v>0</v>
      </c>
      <c r="BY13" s="13">
        <v>0</v>
      </c>
      <c r="BZ13" s="2">
        <v>0</v>
      </c>
      <c r="CA13" s="2">
        <f t="shared" ref="CA13:CA14" si="39">+BY13*BZ13</f>
        <v>0</v>
      </c>
      <c r="CB13" s="13">
        <v>0</v>
      </c>
      <c r="CC13" s="2">
        <v>0</v>
      </c>
      <c r="CD13" s="2">
        <f>+CB13*CC13</f>
        <v>0</v>
      </c>
      <c r="CE13" s="13">
        <v>0</v>
      </c>
      <c r="CF13" s="2">
        <v>0</v>
      </c>
      <c r="CG13" s="2">
        <f t="shared" ref="CG13:CG14" si="40">+CE13*CF13</f>
        <v>0</v>
      </c>
      <c r="CH13" s="13">
        <f t="shared" si="24"/>
        <v>100.89</v>
      </c>
      <c r="CJ13" s="2">
        <f t="shared" si="25"/>
        <v>227.61043999999998</v>
      </c>
      <c r="CK13" s="13">
        <f t="shared" si="26"/>
        <v>20.178000000000001</v>
      </c>
    </row>
    <row r="14" spans="1:89" ht="18" x14ac:dyDescent="0.35">
      <c r="A14">
        <v>11</v>
      </c>
      <c r="B14" t="s">
        <v>13</v>
      </c>
      <c r="C14">
        <v>2018</v>
      </c>
      <c r="D14" s="11">
        <v>2018</v>
      </c>
      <c r="E14" t="s">
        <v>144</v>
      </c>
      <c r="F14" t="s">
        <v>25</v>
      </c>
      <c r="G14" s="11" t="s">
        <v>116</v>
      </c>
      <c r="H14" s="11">
        <v>10</v>
      </c>
      <c r="I14" s="11" t="s">
        <v>124</v>
      </c>
      <c r="J14" s="11" t="s">
        <v>258</v>
      </c>
      <c r="K14" s="22" t="s">
        <v>140</v>
      </c>
      <c r="L14" s="11" t="s">
        <v>161</v>
      </c>
      <c r="M14" s="11" t="s">
        <v>15</v>
      </c>
      <c r="N14" s="15">
        <v>51.6</v>
      </c>
      <c r="O14" s="4">
        <f>+P14/N14</f>
        <v>1.8538759689922479</v>
      </c>
      <c r="P14" s="4">
        <v>95.66</v>
      </c>
      <c r="Q14" s="15">
        <v>0</v>
      </c>
      <c r="R14" s="4">
        <v>0</v>
      </c>
      <c r="S14" s="4">
        <f t="shared" si="29"/>
        <v>0</v>
      </c>
      <c r="T14" s="15">
        <v>24.9</v>
      </c>
      <c r="U14" s="4">
        <v>1.8540000000000001</v>
      </c>
      <c r="V14" s="4">
        <f>+T14*U14</f>
        <v>46.1646</v>
      </c>
      <c r="W14" s="15">
        <v>0</v>
      </c>
      <c r="X14" s="4">
        <v>0</v>
      </c>
      <c r="Y14" s="4">
        <f t="shared" si="30"/>
        <v>0</v>
      </c>
      <c r="Z14" s="15">
        <v>0</v>
      </c>
      <c r="AA14" s="4">
        <v>0</v>
      </c>
      <c r="AB14" s="4">
        <f>+Z14*AA14</f>
        <v>0</v>
      </c>
      <c r="AC14" s="15">
        <v>26</v>
      </c>
      <c r="AD14" s="4">
        <v>2.6989999999999998</v>
      </c>
      <c r="AE14" s="4">
        <f t="shared" si="31"/>
        <v>70.173999999999992</v>
      </c>
      <c r="AF14" s="15">
        <v>0</v>
      </c>
      <c r="AG14" s="4">
        <v>0</v>
      </c>
      <c r="AH14" s="4">
        <f>+AF14*AG14</f>
        <v>0</v>
      </c>
      <c r="AI14" s="15">
        <v>0</v>
      </c>
      <c r="AJ14" s="4">
        <v>0</v>
      </c>
      <c r="AK14" s="4">
        <f t="shared" si="32"/>
        <v>0</v>
      </c>
      <c r="AL14" s="15">
        <v>0</v>
      </c>
      <c r="AM14" s="4">
        <v>0</v>
      </c>
      <c r="AN14" s="4">
        <f>+AL14*AM14</f>
        <v>0</v>
      </c>
      <c r="AO14" s="15">
        <v>0</v>
      </c>
      <c r="AP14" s="4">
        <v>0</v>
      </c>
      <c r="AQ14" s="4">
        <f t="shared" si="33"/>
        <v>0</v>
      </c>
      <c r="AR14" s="15">
        <v>0</v>
      </c>
      <c r="AS14" s="4">
        <v>0</v>
      </c>
      <c r="AT14" s="4">
        <f>+AR14*AS14</f>
        <v>0</v>
      </c>
      <c r="AU14" s="15">
        <v>0</v>
      </c>
      <c r="AV14" s="4">
        <v>0</v>
      </c>
      <c r="AW14" s="4">
        <f t="shared" si="34"/>
        <v>0</v>
      </c>
      <c r="AX14" s="15">
        <v>0</v>
      </c>
      <c r="AY14" s="4">
        <v>0</v>
      </c>
      <c r="AZ14" s="4">
        <f>+AX14*AY14</f>
        <v>0</v>
      </c>
      <c r="BA14" s="15">
        <v>0</v>
      </c>
      <c r="BB14" s="4">
        <v>0</v>
      </c>
      <c r="BC14" s="4">
        <f t="shared" si="35"/>
        <v>0</v>
      </c>
      <c r="BD14" s="15">
        <v>0</v>
      </c>
      <c r="BE14" s="4">
        <v>0</v>
      </c>
      <c r="BF14" s="4">
        <f>+BD14*BE14</f>
        <v>0</v>
      </c>
      <c r="BG14" s="15">
        <v>0</v>
      </c>
      <c r="BH14" s="4">
        <v>0</v>
      </c>
      <c r="BI14" s="4">
        <f t="shared" si="36"/>
        <v>0</v>
      </c>
      <c r="BJ14" s="15">
        <v>0</v>
      </c>
      <c r="BK14" s="4">
        <v>0</v>
      </c>
      <c r="BL14" s="4">
        <f>+BJ14*BK14</f>
        <v>0</v>
      </c>
      <c r="BM14" s="15">
        <v>0</v>
      </c>
      <c r="BN14" s="4">
        <v>0</v>
      </c>
      <c r="BO14" s="4">
        <f t="shared" si="37"/>
        <v>0</v>
      </c>
      <c r="BP14" s="15">
        <v>0</v>
      </c>
      <c r="BQ14" s="4">
        <v>0</v>
      </c>
      <c r="BR14" s="4">
        <f>+BP14*BQ14</f>
        <v>0</v>
      </c>
      <c r="BS14" s="15">
        <v>51.61</v>
      </c>
      <c r="BT14" s="4">
        <v>0</v>
      </c>
      <c r="BU14" s="4">
        <v>116.95</v>
      </c>
      <c r="BV14" s="15">
        <v>59.97</v>
      </c>
      <c r="BW14" s="4">
        <f>+BX14/BV14</f>
        <v>2.2639653159913293</v>
      </c>
      <c r="BX14" s="4">
        <v>135.77000000000001</v>
      </c>
      <c r="BY14" s="15">
        <v>0</v>
      </c>
      <c r="BZ14" s="4">
        <v>0</v>
      </c>
      <c r="CA14" s="4">
        <f t="shared" si="39"/>
        <v>0</v>
      </c>
      <c r="CB14" s="15">
        <v>23.14</v>
      </c>
      <c r="CC14" s="4">
        <v>1.7689999999999999</v>
      </c>
      <c r="CD14" s="4">
        <f>+CB14*CC14</f>
        <v>40.934660000000001</v>
      </c>
      <c r="CE14" s="15">
        <v>0</v>
      </c>
      <c r="CF14" s="4">
        <v>0</v>
      </c>
      <c r="CG14" s="4">
        <f t="shared" si="40"/>
        <v>0</v>
      </c>
      <c r="CH14" s="15">
        <f t="shared" si="24"/>
        <v>237.22000000000003</v>
      </c>
      <c r="CI14" s="3"/>
      <c r="CJ14" s="4">
        <f t="shared" si="25"/>
        <v>505.65326000000005</v>
      </c>
      <c r="CK14" s="13">
        <f t="shared" si="26"/>
        <v>23.722000000000001</v>
      </c>
    </row>
    <row r="15" spans="1:89" ht="18" x14ac:dyDescent="0.35">
      <c r="E15" s="7" t="s">
        <v>18</v>
      </c>
      <c r="N15" s="16">
        <f t="shared" ref="N15:S15" si="41">SUM(N8:N14)</f>
        <v>120.84</v>
      </c>
      <c r="O15" s="6">
        <f t="shared" si="41"/>
        <v>5.8794631654602387</v>
      </c>
      <c r="P15" s="6">
        <f t="shared" si="41"/>
        <v>234.59099999999998</v>
      </c>
      <c r="Q15" s="16">
        <f t="shared" si="41"/>
        <v>0</v>
      </c>
      <c r="R15" s="6">
        <f t="shared" si="41"/>
        <v>0</v>
      </c>
      <c r="S15" s="6">
        <f t="shared" si="41"/>
        <v>0</v>
      </c>
      <c r="T15" s="16">
        <f t="shared" ref="T15:Y15" si="42">SUM(T8:T14)</f>
        <v>42.459999999999994</v>
      </c>
      <c r="U15" s="6">
        <f t="shared" si="42"/>
        <v>3.7080000000000002</v>
      </c>
      <c r="V15" s="6">
        <f t="shared" si="42"/>
        <v>78.72084000000001</v>
      </c>
      <c r="W15" s="16">
        <f t="shared" si="42"/>
        <v>45</v>
      </c>
      <c r="X15" s="6">
        <f t="shared" si="42"/>
        <v>2.6989999999999998</v>
      </c>
      <c r="Y15" s="6">
        <f t="shared" si="42"/>
        <v>121.455</v>
      </c>
      <c r="Z15" s="16">
        <f t="shared" ref="Z15:AE15" si="43">SUM(Z8:Z14)</f>
        <v>0</v>
      </c>
      <c r="AA15" s="6">
        <f t="shared" si="43"/>
        <v>0</v>
      </c>
      <c r="AB15" s="6">
        <f t="shared" si="43"/>
        <v>0</v>
      </c>
      <c r="AC15" s="16">
        <f t="shared" si="43"/>
        <v>70</v>
      </c>
      <c r="AD15" s="6">
        <f t="shared" si="43"/>
        <v>8.0969999999999995</v>
      </c>
      <c r="AE15" s="6">
        <f t="shared" si="43"/>
        <v>188.92999999999998</v>
      </c>
      <c r="AF15" s="16">
        <f t="shared" ref="AF15:AK15" si="44">SUM(AF8:AF14)</f>
        <v>75.62</v>
      </c>
      <c r="AG15" s="6">
        <f t="shared" si="44"/>
        <v>4.1760000000000002</v>
      </c>
      <c r="AH15" s="6">
        <f t="shared" si="44"/>
        <v>157.89456000000001</v>
      </c>
      <c r="AI15" s="16">
        <f t="shared" si="44"/>
        <v>0</v>
      </c>
      <c r="AJ15" s="6">
        <f t="shared" si="44"/>
        <v>0</v>
      </c>
      <c r="AK15" s="6">
        <f t="shared" si="44"/>
        <v>0</v>
      </c>
      <c r="AL15" s="16">
        <f t="shared" ref="AL15:AQ15" si="45">SUM(AL8:AL14)</f>
        <v>50.01</v>
      </c>
      <c r="AM15" s="6">
        <f t="shared" si="45"/>
        <v>1.9970000000000001</v>
      </c>
      <c r="AN15" s="6">
        <f t="shared" si="45"/>
        <v>99.869969999999995</v>
      </c>
      <c r="AO15" s="16">
        <f t="shared" si="45"/>
        <v>65</v>
      </c>
      <c r="AP15" s="6">
        <f t="shared" si="45"/>
        <v>5.3979999999999997</v>
      </c>
      <c r="AQ15" s="6">
        <f t="shared" si="45"/>
        <v>175.435</v>
      </c>
      <c r="AR15" s="16">
        <f t="shared" ref="AR15:AW15" si="46">SUM(AR8:AR14)</f>
        <v>0</v>
      </c>
      <c r="AS15" s="6">
        <f t="shared" si="46"/>
        <v>0</v>
      </c>
      <c r="AT15" s="6">
        <f t="shared" si="46"/>
        <v>0</v>
      </c>
      <c r="AU15" s="16">
        <f t="shared" si="46"/>
        <v>89.4</v>
      </c>
      <c r="AV15" s="6">
        <f t="shared" si="46"/>
        <v>5.3979999999999997</v>
      </c>
      <c r="AW15" s="6">
        <f t="shared" si="46"/>
        <v>241.29059999999998</v>
      </c>
      <c r="AX15" s="16">
        <f t="shared" ref="AX15:BC15" si="47">SUM(AX8:AX14)</f>
        <v>77.650000000000006</v>
      </c>
      <c r="AY15" s="6">
        <f t="shared" si="47"/>
        <v>4.3579999999999997</v>
      </c>
      <c r="AZ15" s="6">
        <f t="shared" si="47"/>
        <v>169.19934999999998</v>
      </c>
      <c r="BA15" s="16">
        <f t="shared" si="47"/>
        <v>0</v>
      </c>
      <c r="BB15" s="6">
        <f t="shared" si="47"/>
        <v>0</v>
      </c>
      <c r="BC15" s="6">
        <f t="shared" si="47"/>
        <v>0</v>
      </c>
      <c r="BD15" s="16">
        <f t="shared" ref="BD15:BI15" si="48">SUM(BD8:BD14)</f>
        <v>0</v>
      </c>
      <c r="BE15" s="6">
        <f t="shared" si="48"/>
        <v>0</v>
      </c>
      <c r="BF15" s="6">
        <f t="shared" si="48"/>
        <v>0</v>
      </c>
      <c r="BG15" s="16">
        <f t="shared" si="48"/>
        <v>0</v>
      </c>
      <c r="BH15" s="6">
        <f t="shared" si="48"/>
        <v>0</v>
      </c>
      <c r="BI15" s="6">
        <f t="shared" si="48"/>
        <v>0</v>
      </c>
      <c r="BJ15" s="16">
        <f t="shared" ref="BJ15:BO15" si="49">SUM(BJ8:BJ14)</f>
        <v>51.34</v>
      </c>
      <c r="BK15" s="6">
        <f t="shared" si="49"/>
        <v>4.01</v>
      </c>
      <c r="BL15" s="6">
        <f t="shared" si="49"/>
        <v>102.9367</v>
      </c>
      <c r="BM15" s="16">
        <f t="shared" si="49"/>
        <v>0</v>
      </c>
      <c r="BN15" s="6">
        <f t="shared" si="49"/>
        <v>0</v>
      </c>
      <c r="BO15" s="6">
        <f t="shared" si="49"/>
        <v>0</v>
      </c>
      <c r="BP15" s="16">
        <f t="shared" ref="BP15:BU15" si="50">SUM(BP8:BP14)</f>
        <v>0</v>
      </c>
      <c r="BQ15" s="6">
        <f t="shared" si="50"/>
        <v>0</v>
      </c>
      <c r="BR15" s="6">
        <f t="shared" si="50"/>
        <v>0</v>
      </c>
      <c r="BS15" s="16">
        <f t="shared" si="50"/>
        <v>134.29000000000002</v>
      </c>
      <c r="BT15" s="6">
        <f t="shared" si="50"/>
        <v>2.2697145621673922</v>
      </c>
      <c r="BU15" s="6">
        <f t="shared" si="50"/>
        <v>304.61</v>
      </c>
      <c r="BV15" s="16">
        <f t="shared" ref="BV15:CA15" si="51">SUM(BV8:BV14)</f>
        <v>107.28</v>
      </c>
      <c r="BW15" s="6">
        <f t="shared" si="51"/>
        <v>4.4659653159913297</v>
      </c>
      <c r="BX15" s="6">
        <f t="shared" si="51"/>
        <v>239.94662</v>
      </c>
      <c r="BY15" s="16">
        <f t="shared" si="51"/>
        <v>0</v>
      </c>
      <c r="BZ15" s="6">
        <f t="shared" si="51"/>
        <v>0</v>
      </c>
      <c r="CA15" s="6">
        <f t="shared" si="51"/>
        <v>0</v>
      </c>
      <c r="CB15" s="16">
        <f t="shared" ref="CB15:CG15" si="52">SUM(CB8:CB14)</f>
        <v>73.150000000000006</v>
      </c>
      <c r="CC15" s="6">
        <f t="shared" si="52"/>
        <v>4.0960000000000001</v>
      </c>
      <c r="CD15" s="6">
        <f t="shared" si="52"/>
        <v>157.30793</v>
      </c>
      <c r="CE15" s="16">
        <f t="shared" si="52"/>
        <v>0</v>
      </c>
      <c r="CF15" s="6">
        <f t="shared" si="52"/>
        <v>0</v>
      </c>
      <c r="CG15" s="6">
        <f t="shared" si="52"/>
        <v>0</v>
      </c>
      <c r="CH15" s="16">
        <f t="shared" si="24"/>
        <v>1002.0400000000001</v>
      </c>
      <c r="CI15" s="5"/>
      <c r="CJ15" s="6">
        <f t="shared" si="25"/>
        <v>2272.1875700000001</v>
      </c>
      <c r="CK15" s="13"/>
    </row>
    <row r="16" spans="1:89" x14ac:dyDescent="0.2">
      <c r="O16"/>
      <c r="U16"/>
      <c r="AA16"/>
      <c r="AG16"/>
      <c r="AM16"/>
      <c r="AS16"/>
      <c r="AY16"/>
      <c r="BE16"/>
      <c r="BK16"/>
      <c r="BQ16"/>
      <c r="BW16"/>
      <c r="CC16"/>
      <c r="CH16" s="13">
        <f t="shared" si="24"/>
        <v>0</v>
      </c>
      <c r="CJ16" s="2">
        <f t="shared" si="25"/>
        <v>0</v>
      </c>
    </row>
    <row r="17" spans="1:89" s="11" customFormat="1" x14ac:dyDescent="0.2">
      <c r="A17" s="11">
        <v>16</v>
      </c>
      <c r="B17" s="11" t="s">
        <v>19</v>
      </c>
      <c r="C17" s="11">
        <v>2019</v>
      </c>
      <c r="D17" s="11">
        <v>2019</v>
      </c>
      <c r="E17" s="11" t="s">
        <v>104</v>
      </c>
      <c r="F17" s="11" t="s">
        <v>105</v>
      </c>
      <c r="G17" s="11" t="s">
        <v>106</v>
      </c>
      <c r="H17" s="11">
        <v>15</v>
      </c>
      <c r="I17" s="11" t="s">
        <v>126</v>
      </c>
      <c r="J17" s="11" t="s">
        <v>259</v>
      </c>
      <c r="K17" s="11" t="s">
        <v>148</v>
      </c>
      <c r="L17" s="11" t="s">
        <v>252</v>
      </c>
      <c r="M17" s="11" t="s">
        <v>15</v>
      </c>
      <c r="N17" s="17">
        <v>0</v>
      </c>
      <c r="O17" s="12">
        <v>0</v>
      </c>
      <c r="P17" s="12">
        <v>0</v>
      </c>
      <c r="Q17" s="17">
        <v>0</v>
      </c>
      <c r="R17" s="12">
        <v>0</v>
      </c>
      <c r="S17" s="12">
        <f>+Q17*R17</f>
        <v>0</v>
      </c>
      <c r="T17" s="17">
        <v>0</v>
      </c>
      <c r="U17" s="12">
        <v>0</v>
      </c>
      <c r="V17" s="12">
        <v>0</v>
      </c>
      <c r="W17" s="17">
        <v>0</v>
      </c>
      <c r="X17" s="12">
        <v>0</v>
      </c>
      <c r="Y17" s="12">
        <f>+W17*X17</f>
        <v>0</v>
      </c>
      <c r="Z17" s="17">
        <v>0</v>
      </c>
      <c r="AA17" s="12">
        <v>0</v>
      </c>
      <c r="AB17" s="12">
        <v>0</v>
      </c>
      <c r="AC17" s="17">
        <v>0</v>
      </c>
      <c r="AD17" s="12">
        <v>0</v>
      </c>
      <c r="AE17" s="12">
        <f>+AC17*AD17</f>
        <v>0</v>
      </c>
      <c r="AF17" s="17">
        <v>0</v>
      </c>
      <c r="AG17" s="12">
        <v>0</v>
      </c>
      <c r="AH17" s="12">
        <v>0</v>
      </c>
      <c r="AI17" s="17">
        <v>0</v>
      </c>
      <c r="AJ17" s="12">
        <v>0</v>
      </c>
      <c r="AK17" s="12">
        <f>+AI17*AJ17</f>
        <v>0</v>
      </c>
      <c r="AL17" s="17">
        <v>0</v>
      </c>
      <c r="AM17" s="12">
        <v>0</v>
      </c>
      <c r="AN17" s="12">
        <v>0</v>
      </c>
      <c r="AO17" s="17">
        <v>0</v>
      </c>
      <c r="AP17" s="12">
        <v>0</v>
      </c>
      <c r="AQ17" s="12">
        <f>+AO17*AP17</f>
        <v>0</v>
      </c>
      <c r="AR17" s="17">
        <v>0</v>
      </c>
      <c r="AS17" s="12">
        <v>0</v>
      </c>
      <c r="AT17" s="12">
        <v>0</v>
      </c>
      <c r="AU17" s="17">
        <v>0</v>
      </c>
      <c r="AV17" s="12">
        <v>0</v>
      </c>
      <c r="AW17" s="12">
        <f>+AU17*AV17</f>
        <v>0</v>
      </c>
      <c r="AX17" s="17">
        <v>0</v>
      </c>
      <c r="AY17" s="12">
        <v>0</v>
      </c>
      <c r="AZ17" s="12">
        <v>0</v>
      </c>
      <c r="BA17" s="17">
        <v>0</v>
      </c>
      <c r="BB17" s="12">
        <v>0</v>
      </c>
      <c r="BC17" s="12">
        <f>+BA17*BB17</f>
        <v>0</v>
      </c>
      <c r="BD17" s="17">
        <v>0</v>
      </c>
      <c r="BE17" s="12">
        <v>0</v>
      </c>
      <c r="BF17" s="12">
        <v>0</v>
      </c>
      <c r="BG17" s="17">
        <v>0</v>
      </c>
      <c r="BH17" s="12">
        <v>0</v>
      </c>
      <c r="BI17" s="12">
        <f>+BG17*BH17</f>
        <v>0</v>
      </c>
      <c r="BJ17" s="17">
        <v>0</v>
      </c>
      <c r="BK17" s="12">
        <v>0</v>
      </c>
      <c r="BL17" s="12">
        <v>0</v>
      </c>
      <c r="BM17" s="17">
        <v>0</v>
      </c>
      <c r="BN17" s="12">
        <v>0</v>
      </c>
      <c r="BO17" s="12">
        <f>+BM17*BN17</f>
        <v>0</v>
      </c>
      <c r="BP17" s="17">
        <v>0</v>
      </c>
      <c r="BQ17" s="12">
        <v>0</v>
      </c>
      <c r="BR17" s="12">
        <f>+BP17*BQ17</f>
        <v>0</v>
      </c>
      <c r="BS17" s="17">
        <v>0</v>
      </c>
      <c r="BT17" s="12">
        <v>0</v>
      </c>
      <c r="BU17" s="12">
        <f>+BS17*BT17</f>
        <v>0</v>
      </c>
      <c r="BV17" s="17">
        <v>0</v>
      </c>
      <c r="BW17" s="12">
        <v>0</v>
      </c>
      <c r="BX17" s="12">
        <f>+BV17*BW17</f>
        <v>0</v>
      </c>
      <c r="BY17" s="17">
        <v>0</v>
      </c>
      <c r="BZ17" s="12">
        <v>0</v>
      </c>
      <c r="CA17" s="12">
        <f>+BY17*BZ17</f>
        <v>0</v>
      </c>
      <c r="CB17" s="17">
        <v>0</v>
      </c>
      <c r="CC17" s="12">
        <v>0</v>
      </c>
      <c r="CD17" s="12">
        <f>+CB17*CC17</f>
        <v>0</v>
      </c>
      <c r="CE17" s="17">
        <v>0</v>
      </c>
      <c r="CF17" s="12">
        <v>0</v>
      </c>
      <c r="CG17" s="12">
        <f>+CE17*CF17</f>
        <v>0</v>
      </c>
      <c r="CH17" s="17">
        <f t="shared" si="24"/>
        <v>0</v>
      </c>
      <c r="CJ17" s="12">
        <f t="shared" si="25"/>
        <v>0</v>
      </c>
      <c r="CK17" s="17">
        <f>CH17/H17</f>
        <v>0</v>
      </c>
    </row>
    <row r="18" spans="1:89" ht="18" x14ac:dyDescent="0.35">
      <c r="A18">
        <v>17</v>
      </c>
      <c r="B18" t="s">
        <v>19</v>
      </c>
      <c r="C18">
        <v>2008</v>
      </c>
      <c r="D18" s="11">
        <v>2018</v>
      </c>
      <c r="E18" t="s">
        <v>20</v>
      </c>
      <c r="F18" t="s">
        <v>26</v>
      </c>
      <c r="G18" s="11" t="s">
        <v>106</v>
      </c>
      <c r="H18" s="11">
        <v>10</v>
      </c>
      <c r="I18" s="11" t="s">
        <v>125</v>
      </c>
      <c r="J18" s="11" t="s">
        <v>255</v>
      </c>
      <c r="K18" s="11" t="s">
        <v>151</v>
      </c>
      <c r="L18" s="11" t="s">
        <v>149</v>
      </c>
      <c r="M18" s="11" t="s">
        <v>15</v>
      </c>
      <c r="N18" s="15">
        <v>0</v>
      </c>
      <c r="O18" s="4">
        <v>0</v>
      </c>
      <c r="P18" s="4">
        <f>+N18*O18</f>
        <v>0</v>
      </c>
      <c r="Q18" s="15">
        <f>15+15+10+15</f>
        <v>55</v>
      </c>
      <c r="R18" s="4">
        <v>2.6989999999999998</v>
      </c>
      <c r="S18" s="4">
        <f>+Q18*R18</f>
        <v>148.44499999999999</v>
      </c>
      <c r="T18" s="15">
        <v>0</v>
      </c>
      <c r="U18" s="4">
        <v>0</v>
      </c>
      <c r="V18" s="4">
        <f>+T18*U18</f>
        <v>0</v>
      </c>
      <c r="W18" s="15">
        <f>19+15</f>
        <v>34</v>
      </c>
      <c r="X18" s="4">
        <v>2.6989999999999998</v>
      </c>
      <c r="Y18" s="4">
        <f>+W18*X18</f>
        <v>91.765999999999991</v>
      </c>
      <c r="Z18" s="15">
        <v>0</v>
      </c>
      <c r="AA18" s="4">
        <v>0</v>
      </c>
      <c r="AB18" s="4">
        <f>+Z18*AA18</f>
        <v>0</v>
      </c>
      <c r="AC18" s="15">
        <f>20+4+19.1</f>
        <v>43.1</v>
      </c>
      <c r="AD18" s="4">
        <v>2.6989999999999998</v>
      </c>
      <c r="AE18" s="4">
        <f>+AC18*AD18</f>
        <v>116.32689999999999</v>
      </c>
      <c r="AF18" s="15">
        <v>0</v>
      </c>
      <c r="AG18" s="4">
        <v>0</v>
      </c>
      <c r="AH18" s="4">
        <f>+AF18*AG18</f>
        <v>0</v>
      </c>
      <c r="AI18" s="15">
        <v>0</v>
      </c>
      <c r="AJ18" s="4">
        <v>0</v>
      </c>
      <c r="AK18" s="4">
        <f>+AI18*AJ18</f>
        <v>0</v>
      </c>
      <c r="AL18" s="15">
        <v>0</v>
      </c>
      <c r="AM18" s="4">
        <v>0</v>
      </c>
      <c r="AN18" s="4">
        <f>+AL18*AM18</f>
        <v>0</v>
      </c>
      <c r="AO18" s="15">
        <v>0</v>
      </c>
      <c r="AP18" s="4">
        <v>0</v>
      </c>
      <c r="AQ18" s="4">
        <f>+AO18*AP18</f>
        <v>0</v>
      </c>
      <c r="AR18" s="15">
        <v>0</v>
      </c>
      <c r="AS18" s="4">
        <v>0</v>
      </c>
      <c r="AT18" s="4">
        <f>+AR18*AS18</f>
        <v>0</v>
      </c>
      <c r="AU18" s="15">
        <v>0</v>
      </c>
      <c r="AV18" s="4">
        <v>0</v>
      </c>
      <c r="AW18" s="4">
        <f>+AU18*AV18</f>
        <v>0</v>
      </c>
      <c r="AX18" s="15">
        <v>0</v>
      </c>
      <c r="AY18" s="4">
        <v>0</v>
      </c>
      <c r="AZ18" s="4">
        <f>+AX18*AY18</f>
        <v>0</v>
      </c>
      <c r="BA18" s="15">
        <v>0</v>
      </c>
      <c r="BB18" s="4">
        <v>0</v>
      </c>
      <c r="BC18" s="4">
        <f>+BA18*BB18</f>
        <v>0</v>
      </c>
      <c r="BD18" s="15">
        <v>0</v>
      </c>
      <c r="BE18" s="4">
        <v>0</v>
      </c>
      <c r="BF18" s="4">
        <f>+BD18*BE18</f>
        <v>0</v>
      </c>
      <c r="BG18" s="15">
        <v>0</v>
      </c>
      <c r="BH18" s="4">
        <v>0</v>
      </c>
      <c r="BI18" s="4">
        <f>+BG18*BH18</f>
        <v>0</v>
      </c>
      <c r="BJ18" s="15">
        <v>0</v>
      </c>
      <c r="BK18" s="4">
        <v>0</v>
      </c>
      <c r="BL18" s="4">
        <v>0</v>
      </c>
      <c r="BM18" s="15">
        <v>0</v>
      </c>
      <c r="BN18" s="4">
        <v>0</v>
      </c>
      <c r="BO18" s="4">
        <f>+BM18*BN18</f>
        <v>0</v>
      </c>
      <c r="BP18" s="15">
        <v>0</v>
      </c>
      <c r="BQ18" s="4">
        <v>0</v>
      </c>
      <c r="BR18" s="4">
        <v>0</v>
      </c>
      <c r="BS18" s="15">
        <v>0</v>
      </c>
      <c r="BT18" s="4">
        <v>0</v>
      </c>
      <c r="BU18" s="4">
        <f>+BS18*BT18</f>
        <v>0</v>
      </c>
      <c r="BV18" s="15">
        <v>0</v>
      </c>
      <c r="BW18" s="4">
        <v>0</v>
      </c>
      <c r="BX18" s="4">
        <v>0</v>
      </c>
      <c r="BY18" s="15">
        <v>0</v>
      </c>
      <c r="BZ18" s="4">
        <v>0</v>
      </c>
      <c r="CA18" s="4">
        <f>+BY18*BZ18</f>
        <v>0</v>
      </c>
      <c r="CB18" s="15">
        <v>0</v>
      </c>
      <c r="CC18" s="4">
        <v>0</v>
      </c>
      <c r="CD18" s="4">
        <v>0</v>
      </c>
      <c r="CE18" s="15">
        <v>0</v>
      </c>
      <c r="CF18" s="4">
        <v>0</v>
      </c>
      <c r="CG18" s="4">
        <f>+CE18*CF18</f>
        <v>0</v>
      </c>
      <c r="CH18" s="15">
        <f t="shared" si="24"/>
        <v>132.1</v>
      </c>
      <c r="CI18" s="3"/>
      <c r="CJ18" s="4">
        <f t="shared" si="25"/>
        <v>356.53789999999998</v>
      </c>
      <c r="CK18" s="17">
        <f>CH18/H18</f>
        <v>13.209999999999999</v>
      </c>
    </row>
    <row r="19" spans="1:89" ht="18" x14ac:dyDescent="0.35">
      <c r="E19" s="7" t="s">
        <v>28</v>
      </c>
      <c r="N19" s="16">
        <f t="shared" ref="N19:AS19" si="53">SUM(N17:N18)</f>
        <v>0</v>
      </c>
      <c r="O19" s="6">
        <f t="shared" si="53"/>
        <v>0</v>
      </c>
      <c r="P19" s="6">
        <f t="shared" si="53"/>
        <v>0</v>
      </c>
      <c r="Q19" s="16">
        <f t="shared" si="53"/>
        <v>55</v>
      </c>
      <c r="R19" s="6">
        <f t="shared" si="53"/>
        <v>2.6989999999999998</v>
      </c>
      <c r="S19" s="6">
        <f t="shared" si="53"/>
        <v>148.44499999999999</v>
      </c>
      <c r="T19" s="16">
        <f t="shared" si="53"/>
        <v>0</v>
      </c>
      <c r="U19" s="6">
        <f t="shared" si="53"/>
        <v>0</v>
      </c>
      <c r="V19" s="6">
        <f t="shared" si="53"/>
        <v>0</v>
      </c>
      <c r="W19" s="16">
        <f t="shared" si="53"/>
        <v>34</v>
      </c>
      <c r="X19" s="6">
        <f t="shared" si="53"/>
        <v>2.6989999999999998</v>
      </c>
      <c r="Y19" s="6">
        <f t="shared" si="53"/>
        <v>91.765999999999991</v>
      </c>
      <c r="Z19" s="16">
        <f t="shared" si="53"/>
        <v>0</v>
      </c>
      <c r="AA19" s="6">
        <f t="shared" si="53"/>
        <v>0</v>
      </c>
      <c r="AB19" s="6">
        <f t="shared" si="53"/>
        <v>0</v>
      </c>
      <c r="AC19" s="16">
        <f t="shared" si="53"/>
        <v>43.1</v>
      </c>
      <c r="AD19" s="6">
        <f t="shared" si="53"/>
        <v>2.6989999999999998</v>
      </c>
      <c r="AE19" s="6">
        <f t="shared" si="53"/>
        <v>116.32689999999999</v>
      </c>
      <c r="AF19" s="16">
        <f t="shared" si="53"/>
        <v>0</v>
      </c>
      <c r="AG19" s="6">
        <f t="shared" si="53"/>
        <v>0</v>
      </c>
      <c r="AH19" s="6">
        <f t="shared" si="53"/>
        <v>0</v>
      </c>
      <c r="AI19" s="16">
        <f t="shared" si="53"/>
        <v>0</v>
      </c>
      <c r="AJ19" s="6">
        <f t="shared" si="53"/>
        <v>0</v>
      </c>
      <c r="AK19" s="6">
        <f t="shared" si="53"/>
        <v>0</v>
      </c>
      <c r="AL19" s="16">
        <f t="shared" si="53"/>
        <v>0</v>
      </c>
      <c r="AM19" s="6">
        <f t="shared" si="53"/>
        <v>0</v>
      </c>
      <c r="AN19" s="6">
        <f t="shared" si="53"/>
        <v>0</v>
      </c>
      <c r="AO19" s="16">
        <f t="shared" si="53"/>
        <v>0</v>
      </c>
      <c r="AP19" s="6">
        <f t="shared" si="53"/>
        <v>0</v>
      </c>
      <c r="AQ19" s="6">
        <f t="shared" si="53"/>
        <v>0</v>
      </c>
      <c r="AR19" s="16">
        <f t="shared" si="53"/>
        <v>0</v>
      </c>
      <c r="AS19" s="6">
        <f t="shared" si="53"/>
        <v>0</v>
      </c>
      <c r="AT19" s="6">
        <f t="shared" ref="AT19:BY19" si="54">SUM(AT17:AT18)</f>
        <v>0</v>
      </c>
      <c r="AU19" s="16">
        <f t="shared" si="54"/>
        <v>0</v>
      </c>
      <c r="AV19" s="6">
        <f t="shared" si="54"/>
        <v>0</v>
      </c>
      <c r="AW19" s="6">
        <f t="shared" si="54"/>
        <v>0</v>
      </c>
      <c r="AX19" s="16">
        <f t="shared" si="54"/>
        <v>0</v>
      </c>
      <c r="AY19" s="6">
        <f t="shared" si="54"/>
        <v>0</v>
      </c>
      <c r="AZ19" s="6">
        <f t="shared" si="54"/>
        <v>0</v>
      </c>
      <c r="BA19" s="16">
        <f t="shared" si="54"/>
        <v>0</v>
      </c>
      <c r="BB19" s="6">
        <f t="shared" si="54"/>
        <v>0</v>
      </c>
      <c r="BC19" s="6">
        <f t="shared" si="54"/>
        <v>0</v>
      </c>
      <c r="BD19" s="16">
        <f t="shared" si="54"/>
        <v>0</v>
      </c>
      <c r="BE19" s="6">
        <f t="shared" si="54"/>
        <v>0</v>
      </c>
      <c r="BF19" s="6">
        <f t="shared" si="54"/>
        <v>0</v>
      </c>
      <c r="BG19" s="16">
        <f t="shared" si="54"/>
        <v>0</v>
      </c>
      <c r="BH19" s="6">
        <f t="shared" si="54"/>
        <v>0</v>
      </c>
      <c r="BI19" s="6">
        <f t="shared" si="54"/>
        <v>0</v>
      </c>
      <c r="BJ19" s="16">
        <f t="shared" si="54"/>
        <v>0</v>
      </c>
      <c r="BK19" s="6">
        <f t="shared" si="54"/>
        <v>0</v>
      </c>
      <c r="BL19" s="6">
        <f t="shared" si="54"/>
        <v>0</v>
      </c>
      <c r="BM19" s="16">
        <f t="shared" si="54"/>
        <v>0</v>
      </c>
      <c r="BN19" s="6">
        <f t="shared" si="54"/>
        <v>0</v>
      </c>
      <c r="BO19" s="6">
        <f t="shared" si="54"/>
        <v>0</v>
      </c>
      <c r="BP19" s="16">
        <f t="shared" si="54"/>
        <v>0</v>
      </c>
      <c r="BQ19" s="6">
        <f t="shared" si="54"/>
        <v>0</v>
      </c>
      <c r="BR19" s="6">
        <f t="shared" si="54"/>
        <v>0</v>
      </c>
      <c r="BS19" s="16">
        <f t="shared" si="54"/>
        <v>0</v>
      </c>
      <c r="BT19" s="6">
        <f t="shared" si="54"/>
        <v>0</v>
      </c>
      <c r="BU19" s="6">
        <f t="shared" si="54"/>
        <v>0</v>
      </c>
      <c r="BV19" s="16">
        <f t="shared" si="54"/>
        <v>0</v>
      </c>
      <c r="BW19" s="6">
        <f t="shared" si="54"/>
        <v>0</v>
      </c>
      <c r="BX19" s="6">
        <f t="shared" si="54"/>
        <v>0</v>
      </c>
      <c r="BY19" s="16">
        <f t="shared" si="54"/>
        <v>0</v>
      </c>
      <c r="BZ19" s="6">
        <f t="shared" ref="BZ19:CG19" si="55">SUM(BZ17:BZ18)</f>
        <v>0</v>
      </c>
      <c r="CA19" s="6">
        <f t="shared" si="55"/>
        <v>0</v>
      </c>
      <c r="CB19" s="16">
        <f t="shared" si="55"/>
        <v>0</v>
      </c>
      <c r="CC19" s="6">
        <f t="shared" si="55"/>
        <v>0</v>
      </c>
      <c r="CD19" s="6">
        <f t="shared" si="55"/>
        <v>0</v>
      </c>
      <c r="CE19" s="16">
        <f t="shared" si="55"/>
        <v>0</v>
      </c>
      <c r="CF19" s="6">
        <f t="shared" si="55"/>
        <v>0</v>
      </c>
      <c r="CG19" s="6">
        <f t="shared" si="55"/>
        <v>0</v>
      </c>
      <c r="CH19" s="16">
        <f t="shared" si="24"/>
        <v>132.1</v>
      </c>
      <c r="CI19" s="5"/>
      <c r="CJ19" s="6">
        <f t="shared" si="25"/>
        <v>356.53789999999998</v>
      </c>
    </row>
    <row r="20" spans="1:89" x14ac:dyDescent="0.2">
      <c r="CH20" s="13">
        <f t="shared" si="24"/>
        <v>0</v>
      </c>
      <c r="CJ20" s="2">
        <f t="shared" si="25"/>
        <v>0</v>
      </c>
    </row>
    <row r="21" spans="1:89" x14ac:dyDescent="0.2">
      <c r="A21">
        <v>22</v>
      </c>
      <c r="B21" t="s">
        <v>27</v>
      </c>
      <c r="C21">
        <v>2012</v>
      </c>
      <c r="D21" s="11">
        <v>2012</v>
      </c>
      <c r="E21" t="s">
        <v>261</v>
      </c>
      <c r="F21" t="s">
        <v>32</v>
      </c>
      <c r="G21" s="11" t="s">
        <v>116</v>
      </c>
      <c r="H21" s="11">
        <v>5</v>
      </c>
      <c r="I21" s="11" t="s">
        <v>128</v>
      </c>
      <c r="J21" s="11" t="s">
        <v>260</v>
      </c>
      <c r="K21" s="11" t="s">
        <v>150</v>
      </c>
      <c r="L21" s="11" t="s">
        <v>159</v>
      </c>
      <c r="M21" s="11" t="s">
        <v>17</v>
      </c>
      <c r="CH21" s="13">
        <f t="shared" si="24"/>
        <v>0</v>
      </c>
      <c r="CJ21" s="2">
        <f t="shared" si="25"/>
        <v>0</v>
      </c>
      <c r="CK21" s="13">
        <f>CH21/H21</f>
        <v>0</v>
      </c>
    </row>
    <row r="22" spans="1:89" ht="18" x14ac:dyDescent="0.35">
      <c r="A22">
        <v>24</v>
      </c>
      <c r="B22" t="s">
        <v>27</v>
      </c>
      <c r="C22">
        <v>2013</v>
      </c>
      <c r="D22" s="11">
        <v>2013</v>
      </c>
      <c r="E22" t="s">
        <v>163</v>
      </c>
      <c r="F22" t="s">
        <v>24</v>
      </c>
      <c r="G22" s="11" t="s">
        <v>107</v>
      </c>
      <c r="H22" s="11">
        <v>5</v>
      </c>
      <c r="I22" s="11" t="s">
        <v>134</v>
      </c>
      <c r="J22" s="11" t="s">
        <v>255</v>
      </c>
      <c r="K22" s="11" t="s">
        <v>166</v>
      </c>
      <c r="L22" s="11" t="s">
        <v>160</v>
      </c>
      <c r="M22" s="11" t="s">
        <v>17</v>
      </c>
      <c r="N22" s="15">
        <v>69.64</v>
      </c>
      <c r="O22" s="4">
        <f>+P22/N22</f>
        <v>2.2863296955772543</v>
      </c>
      <c r="P22" s="4">
        <v>159.22</v>
      </c>
      <c r="Q22" s="15">
        <v>0</v>
      </c>
      <c r="R22" s="4">
        <v>0</v>
      </c>
      <c r="S22" s="4">
        <v>0</v>
      </c>
      <c r="T22" s="15">
        <v>49.47</v>
      </c>
      <c r="U22" s="4">
        <v>2.1469999999999998</v>
      </c>
      <c r="V22" s="4">
        <f>+T22*U22</f>
        <v>106.21208999999999</v>
      </c>
      <c r="W22" s="15">
        <v>0</v>
      </c>
      <c r="X22" s="4">
        <v>0</v>
      </c>
      <c r="Y22" s="4">
        <v>0</v>
      </c>
      <c r="Z22" s="15">
        <v>0</v>
      </c>
      <c r="AA22" s="4">
        <v>0</v>
      </c>
      <c r="AB22" s="4">
        <f>+Z22*AA22</f>
        <v>0</v>
      </c>
      <c r="AC22" s="15">
        <v>23</v>
      </c>
      <c r="AD22" s="4">
        <v>2.0880000000000001</v>
      </c>
      <c r="AE22" s="4">
        <f>+AC22*AD22</f>
        <v>48.024000000000001</v>
      </c>
      <c r="AF22" s="15">
        <v>69.33</v>
      </c>
      <c r="AG22" s="4">
        <v>2.0880000000000001</v>
      </c>
      <c r="AH22" s="4">
        <f>+AF22*AG22</f>
        <v>144.76104000000001</v>
      </c>
      <c r="AI22" s="15">
        <v>0</v>
      </c>
      <c r="AJ22" s="4">
        <v>0</v>
      </c>
      <c r="AK22" s="4">
        <v>0</v>
      </c>
      <c r="AL22" s="15">
        <v>40</v>
      </c>
      <c r="AM22" s="4">
        <f>+AN22/AL22</f>
        <v>2.0425</v>
      </c>
      <c r="AN22" s="4">
        <v>81.7</v>
      </c>
      <c r="AO22" s="15">
        <v>0</v>
      </c>
      <c r="AP22" s="4">
        <v>0</v>
      </c>
      <c r="AQ22" s="4">
        <v>0</v>
      </c>
      <c r="AR22" s="15">
        <v>20.03</v>
      </c>
      <c r="AS22" s="4">
        <v>1.9970000000000001</v>
      </c>
      <c r="AT22" s="4">
        <f>+AR22*AS22</f>
        <v>39.999910000000007</v>
      </c>
      <c r="AU22" s="15">
        <v>0</v>
      </c>
      <c r="AV22" s="4">
        <v>0</v>
      </c>
      <c r="AW22" s="4">
        <v>0</v>
      </c>
      <c r="AX22" s="15">
        <v>20.03</v>
      </c>
      <c r="AY22" s="4">
        <v>2.1789999999999998</v>
      </c>
      <c r="AZ22" s="4">
        <f>+AX22*AY22</f>
        <v>43.64537</v>
      </c>
      <c r="BA22" s="15">
        <v>0</v>
      </c>
      <c r="BB22" s="4">
        <v>0</v>
      </c>
      <c r="BC22" s="4">
        <v>0</v>
      </c>
      <c r="BD22" s="15">
        <v>40.04</v>
      </c>
      <c r="BE22" s="4">
        <v>2.1789999999999998</v>
      </c>
      <c r="BF22" s="4">
        <f>+BD22*BE22</f>
        <v>87.247159999999994</v>
      </c>
      <c r="BG22" s="15">
        <v>0</v>
      </c>
      <c r="BH22" s="4">
        <v>0</v>
      </c>
      <c r="BI22" s="4">
        <v>0</v>
      </c>
      <c r="BJ22" s="15">
        <v>20</v>
      </c>
      <c r="BK22" s="4">
        <v>2</v>
      </c>
      <c r="BL22" s="4">
        <f>+BJ22*BK22</f>
        <v>40</v>
      </c>
      <c r="BM22" s="15">
        <v>0</v>
      </c>
      <c r="BN22" s="4">
        <v>0</v>
      </c>
      <c r="BO22" s="4">
        <v>0</v>
      </c>
      <c r="BP22" s="15">
        <v>0</v>
      </c>
      <c r="BQ22" s="4">
        <v>0</v>
      </c>
      <c r="BR22" s="4">
        <v>0</v>
      </c>
      <c r="BS22" s="15">
        <v>45.02</v>
      </c>
      <c r="BT22" s="4">
        <f>+BU22/BS22</f>
        <v>2.2641048422923147</v>
      </c>
      <c r="BU22" s="4">
        <v>101.93</v>
      </c>
      <c r="BV22" s="15">
        <v>40.020000000000003</v>
      </c>
      <c r="BW22" s="4">
        <v>2.202</v>
      </c>
      <c r="BX22" s="4">
        <f>+BV22*BW22</f>
        <v>88.124040000000008</v>
      </c>
      <c r="BY22" s="15">
        <v>0</v>
      </c>
      <c r="BZ22" s="4">
        <v>0</v>
      </c>
      <c r="CA22" s="4">
        <v>0</v>
      </c>
      <c r="CB22" s="15">
        <v>60.12</v>
      </c>
      <c r="CC22" s="4">
        <f>+CD22/CB22</f>
        <v>2.3138722554890223</v>
      </c>
      <c r="CD22" s="4">
        <v>139.11000000000001</v>
      </c>
      <c r="CE22" s="15">
        <v>0</v>
      </c>
      <c r="CF22" s="4">
        <v>0</v>
      </c>
      <c r="CG22" s="4">
        <v>0</v>
      </c>
      <c r="CH22" s="15">
        <f t="shared" si="24"/>
        <v>496.7</v>
      </c>
      <c r="CI22" s="3"/>
      <c r="CJ22" s="4">
        <f t="shared" si="25"/>
        <v>1079.97361</v>
      </c>
      <c r="CK22" s="13">
        <f>CH22/H22</f>
        <v>99.34</v>
      </c>
    </row>
    <row r="23" spans="1:89" ht="18" x14ac:dyDescent="0.35">
      <c r="E23" s="7" t="s">
        <v>88</v>
      </c>
      <c r="N23" s="16">
        <f t="shared" ref="N23:AS23" si="56">SUM(N22:N22)</f>
        <v>69.64</v>
      </c>
      <c r="O23" s="6">
        <f t="shared" si="56"/>
        <v>2.2863296955772543</v>
      </c>
      <c r="P23" s="6">
        <f t="shared" si="56"/>
        <v>159.22</v>
      </c>
      <c r="Q23" s="16">
        <f t="shared" si="56"/>
        <v>0</v>
      </c>
      <c r="R23" s="6">
        <f t="shared" si="56"/>
        <v>0</v>
      </c>
      <c r="S23" s="6">
        <f t="shared" si="56"/>
        <v>0</v>
      </c>
      <c r="T23" s="16">
        <f t="shared" si="56"/>
        <v>49.47</v>
      </c>
      <c r="U23" s="6">
        <f t="shared" si="56"/>
        <v>2.1469999999999998</v>
      </c>
      <c r="V23" s="6">
        <f t="shared" si="56"/>
        <v>106.21208999999999</v>
      </c>
      <c r="W23" s="16">
        <f t="shared" si="56"/>
        <v>0</v>
      </c>
      <c r="X23" s="6">
        <f t="shared" si="56"/>
        <v>0</v>
      </c>
      <c r="Y23" s="6">
        <f t="shared" si="56"/>
        <v>0</v>
      </c>
      <c r="Z23" s="16">
        <f t="shared" si="56"/>
        <v>0</v>
      </c>
      <c r="AA23" s="6">
        <f t="shared" si="56"/>
        <v>0</v>
      </c>
      <c r="AB23" s="6">
        <f t="shared" si="56"/>
        <v>0</v>
      </c>
      <c r="AC23" s="16">
        <f t="shared" si="56"/>
        <v>23</v>
      </c>
      <c r="AD23" s="6">
        <f t="shared" si="56"/>
        <v>2.0880000000000001</v>
      </c>
      <c r="AE23" s="6">
        <f t="shared" si="56"/>
        <v>48.024000000000001</v>
      </c>
      <c r="AF23" s="16">
        <f t="shared" si="56"/>
        <v>69.33</v>
      </c>
      <c r="AG23" s="6">
        <f t="shared" si="56"/>
        <v>2.0880000000000001</v>
      </c>
      <c r="AH23" s="6">
        <f t="shared" si="56"/>
        <v>144.76104000000001</v>
      </c>
      <c r="AI23" s="16">
        <f t="shared" si="56"/>
        <v>0</v>
      </c>
      <c r="AJ23" s="6">
        <f t="shared" si="56"/>
        <v>0</v>
      </c>
      <c r="AK23" s="6">
        <f t="shared" si="56"/>
        <v>0</v>
      </c>
      <c r="AL23" s="16">
        <f t="shared" si="56"/>
        <v>40</v>
      </c>
      <c r="AM23" s="6">
        <f t="shared" si="56"/>
        <v>2.0425</v>
      </c>
      <c r="AN23" s="6">
        <f t="shared" si="56"/>
        <v>81.7</v>
      </c>
      <c r="AO23" s="16">
        <f t="shared" si="56"/>
        <v>0</v>
      </c>
      <c r="AP23" s="6">
        <f t="shared" si="56"/>
        <v>0</v>
      </c>
      <c r="AQ23" s="6">
        <f t="shared" si="56"/>
        <v>0</v>
      </c>
      <c r="AR23" s="16">
        <f t="shared" si="56"/>
        <v>20.03</v>
      </c>
      <c r="AS23" s="6">
        <f t="shared" si="56"/>
        <v>1.9970000000000001</v>
      </c>
      <c r="AT23" s="6">
        <f t="shared" ref="AT23:BY23" si="57">SUM(AT22:AT22)</f>
        <v>39.999910000000007</v>
      </c>
      <c r="AU23" s="16">
        <f t="shared" si="57"/>
        <v>0</v>
      </c>
      <c r="AV23" s="6">
        <f t="shared" si="57"/>
        <v>0</v>
      </c>
      <c r="AW23" s="6">
        <f t="shared" si="57"/>
        <v>0</v>
      </c>
      <c r="AX23" s="16">
        <f t="shared" si="57"/>
        <v>20.03</v>
      </c>
      <c r="AY23" s="6">
        <f t="shared" si="57"/>
        <v>2.1789999999999998</v>
      </c>
      <c r="AZ23" s="6">
        <f t="shared" si="57"/>
        <v>43.64537</v>
      </c>
      <c r="BA23" s="16">
        <f t="shared" si="57"/>
        <v>0</v>
      </c>
      <c r="BB23" s="6">
        <f t="shared" si="57"/>
        <v>0</v>
      </c>
      <c r="BC23" s="6">
        <f t="shared" si="57"/>
        <v>0</v>
      </c>
      <c r="BD23" s="16">
        <f t="shared" si="57"/>
        <v>40.04</v>
      </c>
      <c r="BE23" s="6">
        <f t="shared" si="57"/>
        <v>2.1789999999999998</v>
      </c>
      <c r="BF23" s="6">
        <f t="shared" si="57"/>
        <v>87.247159999999994</v>
      </c>
      <c r="BG23" s="16">
        <f t="shared" si="57"/>
        <v>0</v>
      </c>
      <c r="BH23" s="6">
        <f t="shared" si="57"/>
        <v>0</v>
      </c>
      <c r="BI23" s="6">
        <f t="shared" si="57"/>
        <v>0</v>
      </c>
      <c r="BJ23" s="16">
        <f t="shared" si="57"/>
        <v>20</v>
      </c>
      <c r="BK23" s="6">
        <f t="shared" si="57"/>
        <v>2</v>
      </c>
      <c r="BL23" s="6">
        <f t="shared" si="57"/>
        <v>40</v>
      </c>
      <c r="BM23" s="16">
        <f t="shared" si="57"/>
        <v>0</v>
      </c>
      <c r="BN23" s="6">
        <f t="shared" si="57"/>
        <v>0</v>
      </c>
      <c r="BO23" s="6">
        <f t="shared" si="57"/>
        <v>0</v>
      </c>
      <c r="BP23" s="16">
        <f t="shared" si="57"/>
        <v>0</v>
      </c>
      <c r="BQ23" s="6">
        <f t="shared" si="57"/>
        <v>0</v>
      </c>
      <c r="BR23" s="6">
        <f t="shared" si="57"/>
        <v>0</v>
      </c>
      <c r="BS23" s="16">
        <f t="shared" si="57"/>
        <v>45.02</v>
      </c>
      <c r="BT23" s="6">
        <f t="shared" si="57"/>
        <v>2.2641048422923147</v>
      </c>
      <c r="BU23" s="6">
        <f t="shared" si="57"/>
        <v>101.93</v>
      </c>
      <c r="BV23" s="16">
        <f t="shared" si="57"/>
        <v>40.020000000000003</v>
      </c>
      <c r="BW23" s="6">
        <f t="shared" si="57"/>
        <v>2.202</v>
      </c>
      <c r="BX23" s="6">
        <f t="shared" si="57"/>
        <v>88.124040000000008</v>
      </c>
      <c r="BY23" s="16">
        <f t="shared" si="57"/>
        <v>0</v>
      </c>
      <c r="BZ23" s="6">
        <f t="shared" ref="BZ23:CG23" si="58">SUM(BZ22:BZ22)</f>
        <v>0</v>
      </c>
      <c r="CA23" s="6">
        <f t="shared" si="58"/>
        <v>0</v>
      </c>
      <c r="CB23" s="16">
        <f t="shared" si="58"/>
        <v>60.12</v>
      </c>
      <c r="CC23" s="6">
        <f t="shared" si="58"/>
        <v>2.3138722554890223</v>
      </c>
      <c r="CD23" s="6">
        <f t="shared" si="58"/>
        <v>139.11000000000001</v>
      </c>
      <c r="CE23" s="16">
        <f t="shared" si="58"/>
        <v>0</v>
      </c>
      <c r="CF23" s="6">
        <f t="shared" si="58"/>
        <v>0</v>
      </c>
      <c r="CG23" s="6">
        <f t="shared" si="58"/>
        <v>0</v>
      </c>
      <c r="CH23" s="16">
        <f t="shared" si="24"/>
        <v>496.7</v>
      </c>
      <c r="CI23" s="5"/>
      <c r="CJ23" s="6">
        <f t="shared" si="25"/>
        <v>1079.97361</v>
      </c>
      <c r="CK23" s="13"/>
    </row>
    <row r="24" spans="1:89" x14ac:dyDescent="0.2">
      <c r="CH24" s="13">
        <f t="shared" si="24"/>
        <v>0</v>
      </c>
      <c r="CJ24" s="2">
        <f t="shared" si="25"/>
        <v>0</v>
      </c>
      <c r="CK24" s="13"/>
    </row>
    <row r="25" spans="1:89" x14ac:dyDescent="0.2">
      <c r="A25">
        <v>21</v>
      </c>
      <c r="B25" t="s">
        <v>29</v>
      </c>
      <c r="C25">
        <v>2018</v>
      </c>
      <c r="D25" s="11">
        <v>2019</v>
      </c>
      <c r="E25" t="s">
        <v>177</v>
      </c>
      <c r="F25" t="s">
        <v>155</v>
      </c>
      <c r="G25" s="11" t="s">
        <v>113</v>
      </c>
      <c r="H25" s="11">
        <v>10</v>
      </c>
      <c r="I25" s="11" t="s">
        <v>176</v>
      </c>
      <c r="J25" s="11" t="s">
        <v>265</v>
      </c>
      <c r="K25" s="11" t="s">
        <v>174</v>
      </c>
      <c r="L25" s="11" t="s">
        <v>175</v>
      </c>
      <c r="M25" s="11" t="s">
        <v>17</v>
      </c>
      <c r="N25" s="13">
        <v>0</v>
      </c>
      <c r="O25" s="2">
        <v>0</v>
      </c>
      <c r="P25" s="2">
        <f t="shared" ref="P25:P27" si="59">+N25*O25</f>
        <v>0</v>
      </c>
      <c r="Q25" s="13">
        <v>15</v>
      </c>
      <c r="R25" s="2">
        <v>2.89</v>
      </c>
      <c r="S25" s="2">
        <f t="shared" ref="S25:S27" si="60">+Q25*R25</f>
        <v>43.35</v>
      </c>
      <c r="T25" s="13">
        <v>0</v>
      </c>
      <c r="U25" s="2">
        <v>0</v>
      </c>
      <c r="V25" s="2">
        <f t="shared" ref="V25:V27" si="61">+T25*U25</f>
        <v>0</v>
      </c>
      <c r="W25" s="13">
        <v>18</v>
      </c>
      <c r="X25" s="2">
        <v>2.89</v>
      </c>
      <c r="Y25" s="2">
        <f t="shared" ref="Y25:Y27" si="62">+W25*X25</f>
        <v>52.02</v>
      </c>
      <c r="Z25" s="13">
        <v>0</v>
      </c>
      <c r="AA25" s="2">
        <v>0</v>
      </c>
      <c r="AB25" s="2">
        <f t="shared" ref="AB25:AB27" si="63">+Z25*AA25</f>
        <v>0</v>
      </c>
      <c r="AC25" s="13">
        <v>250.1</v>
      </c>
      <c r="AD25" s="2">
        <f>+AE25/AC25</f>
        <v>2.1249500199920033</v>
      </c>
      <c r="AE25" s="2">
        <v>531.45000000000005</v>
      </c>
      <c r="AF25" s="13">
        <v>0</v>
      </c>
      <c r="AG25" s="2">
        <v>0</v>
      </c>
      <c r="AH25" s="2">
        <f t="shared" ref="AH25:AH27" si="64">+AF25*AG25</f>
        <v>0</v>
      </c>
      <c r="AI25" s="13">
        <v>0</v>
      </c>
      <c r="AJ25" s="2">
        <v>0</v>
      </c>
      <c r="AK25" s="2">
        <f t="shared" ref="AK25:AK27" si="65">+AI25*AJ25</f>
        <v>0</v>
      </c>
      <c r="AL25" s="13">
        <v>0</v>
      </c>
      <c r="AM25" s="2">
        <v>0</v>
      </c>
      <c r="AN25" s="2">
        <f t="shared" ref="AN25:AN27" si="66">+AL25*AM25</f>
        <v>0</v>
      </c>
      <c r="AO25" s="13">
        <v>0</v>
      </c>
      <c r="AP25" s="2">
        <v>0</v>
      </c>
      <c r="AQ25" s="2">
        <f t="shared" ref="AQ25:AQ27" si="67">+AO25*AP25</f>
        <v>0</v>
      </c>
      <c r="AR25" s="13">
        <v>0</v>
      </c>
      <c r="AS25" s="2">
        <v>0</v>
      </c>
      <c r="AT25" s="2">
        <f t="shared" ref="AT25:AT27" si="68">+AR25*AS25</f>
        <v>0</v>
      </c>
      <c r="AU25" s="13">
        <v>0</v>
      </c>
      <c r="AV25" s="2">
        <v>0</v>
      </c>
      <c r="AW25" s="2">
        <f t="shared" ref="AW25:AW27" si="69">+AU25*AV25</f>
        <v>0</v>
      </c>
      <c r="AX25" s="13">
        <v>0</v>
      </c>
      <c r="AY25" s="2">
        <v>0</v>
      </c>
      <c r="AZ25" s="2">
        <f t="shared" ref="AZ25:AZ27" si="70">+AX25*AY25</f>
        <v>0</v>
      </c>
      <c r="BA25" s="13">
        <v>0</v>
      </c>
      <c r="BB25" s="2">
        <v>0</v>
      </c>
      <c r="BC25" s="2">
        <f t="shared" ref="BC25:BC27" si="71">+BA25*BB25</f>
        <v>0</v>
      </c>
      <c r="BD25" s="13">
        <v>0</v>
      </c>
      <c r="BE25" s="2">
        <v>0</v>
      </c>
      <c r="BF25" s="2">
        <f t="shared" ref="BF25:BF27" si="72">+BD25*BE25</f>
        <v>0</v>
      </c>
      <c r="BG25" s="13">
        <v>0</v>
      </c>
      <c r="BH25" s="2">
        <v>0</v>
      </c>
      <c r="BI25" s="2">
        <f t="shared" ref="BI25:BI27" si="73">+BG25*BH25</f>
        <v>0</v>
      </c>
      <c r="BJ25" s="13">
        <v>0</v>
      </c>
      <c r="BK25" s="2">
        <v>0</v>
      </c>
      <c r="BL25" s="2">
        <f t="shared" ref="BL25:BL27" si="74">+BJ25*BK25</f>
        <v>0</v>
      </c>
      <c r="BM25" s="13">
        <v>0</v>
      </c>
      <c r="BN25" s="2">
        <v>0</v>
      </c>
      <c r="BO25" s="2">
        <f t="shared" ref="BO25:BO27" si="75">+BM25*BN25</f>
        <v>0</v>
      </c>
      <c r="BP25" s="13">
        <v>0</v>
      </c>
      <c r="BQ25" s="2">
        <v>0</v>
      </c>
      <c r="BR25" s="2">
        <f t="shared" ref="BR25:BR27" si="76">+BP25*BQ25</f>
        <v>0</v>
      </c>
      <c r="BS25" s="13">
        <v>0</v>
      </c>
      <c r="BT25" s="2">
        <v>0</v>
      </c>
      <c r="BU25" s="2">
        <f t="shared" ref="BU25:BU27" si="77">+BS25*BT25</f>
        <v>0</v>
      </c>
      <c r="BV25" s="13">
        <v>0</v>
      </c>
      <c r="BW25" s="2">
        <v>0</v>
      </c>
      <c r="BX25" s="2">
        <f t="shared" ref="BX25" si="78">+BV25*BW25</f>
        <v>0</v>
      </c>
      <c r="BY25" s="13">
        <v>0</v>
      </c>
      <c r="BZ25" s="2">
        <v>0</v>
      </c>
      <c r="CA25" s="2">
        <f t="shared" ref="CA25:CA27" si="79">+BY25*BZ25</f>
        <v>0</v>
      </c>
      <c r="CB25" s="13">
        <v>0</v>
      </c>
      <c r="CC25" s="2">
        <v>0</v>
      </c>
      <c r="CD25" s="2">
        <f t="shared" ref="CD25:CD27" si="80">+CB25*CC25</f>
        <v>0</v>
      </c>
      <c r="CE25" s="13">
        <v>0</v>
      </c>
      <c r="CF25" s="2">
        <v>0</v>
      </c>
      <c r="CG25" s="2">
        <f t="shared" ref="CG25:CG27" si="81">+CE25*CF25</f>
        <v>0</v>
      </c>
      <c r="CH25" s="13">
        <f t="shared" si="24"/>
        <v>283.10000000000002</v>
      </c>
      <c r="CJ25" s="2">
        <f t="shared" si="25"/>
        <v>626.82000000000005</v>
      </c>
      <c r="CK25" s="13">
        <f t="shared" ref="CK23:CK38" si="82">CH25/H25</f>
        <v>28.310000000000002</v>
      </c>
    </row>
    <row r="26" spans="1:89" x14ac:dyDescent="0.2">
      <c r="A26">
        <v>23</v>
      </c>
      <c r="B26" t="s">
        <v>29</v>
      </c>
      <c r="C26">
        <v>2017</v>
      </c>
      <c r="D26" s="11">
        <v>2018</v>
      </c>
      <c r="E26" t="s">
        <v>178</v>
      </c>
      <c r="F26" t="s">
        <v>170</v>
      </c>
      <c r="G26" s="11" t="s">
        <v>171</v>
      </c>
      <c r="H26" s="11">
        <v>10</v>
      </c>
      <c r="I26" s="11" t="s">
        <v>172</v>
      </c>
      <c r="J26" s="11" t="s">
        <v>266</v>
      </c>
      <c r="K26" s="11" t="s">
        <v>173</v>
      </c>
      <c r="L26" s="11" t="s">
        <v>175</v>
      </c>
      <c r="M26" s="11" t="s">
        <v>17</v>
      </c>
      <c r="P26" s="2"/>
      <c r="R26" s="2"/>
      <c r="S26" s="2"/>
      <c r="V26" s="2"/>
      <c r="X26" s="2"/>
      <c r="Y26" s="2"/>
      <c r="AB26" s="2"/>
      <c r="AD26" s="2"/>
      <c r="AE26" s="2"/>
      <c r="AH26" s="2"/>
      <c r="AJ26" s="2"/>
      <c r="AK26" s="2"/>
      <c r="AN26" s="2"/>
      <c r="AP26" s="2"/>
      <c r="AQ26" s="2"/>
      <c r="AT26" s="2"/>
      <c r="AV26" s="2"/>
      <c r="AW26" s="2"/>
      <c r="AZ26" s="2"/>
      <c r="BB26" s="2"/>
      <c r="BC26" s="2"/>
      <c r="BF26" s="2"/>
      <c r="BH26" s="2"/>
      <c r="BI26" s="2"/>
      <c r="BL26" s="2"/>
      <c r="BN26" s="2"/>
      <c r="BO26" s="2"/>
      <c r="BR26" s="2"/>
      <c r="BT26" s="2"/>
      <c r="BU26" s="2"/>
      <c r="BX26" s="2"/>
      <c r="BZ26" s="2"/>
      <c r="CA26" s="2"/>
      <c r="CD26" s="2"/>
      <c r="CF26" s="2"/>
      <c r="CG26" s="2"/>
      <c r="CK26" s="13">
        <f t="shared" si="82"/>
        <v>0</v>
      </c>
    </row>
    <row r="27" spans="1:89" x14ac:dyDescent="0.2">
      <c r="A27">
        <v>25</v>
      </c>
      <c r="B27" t="s">
        <v>29</v>
      </c>
      <c r="C27">
        <v>2019</v>
      </c>
      <c r="D27" s="11">
        <v>2019</v>
      </c>
      <c r="E27" t="s">
        <v>33</v>
      </c>
      <c r="F27" t="s">
        <v>156</v>
      </c>
      <c r="G27" s="11" t="s">
        <v>112</v>
      </c>
      <c r="H27" s="11">
        <v>10</v>
      </c>
      <c r="I27" s="11" t="s">
        <v>190</v>
      </c>
      <c r="J27" s="11" t="s">
        <v>269</v>
      </c>
      <c r="K27" s="11" t="s">
        <v>194</v>
      </c>
      <c r="L27" s="11" t="s">
        <v>222</v>
      </c>
      <c r="M27" s="11" t="s">
        <v>17</v>
      </c>
      <c r="N27" s="13">
        <v>0</v>
      </c>
      <c r="O27" s="2">
        <v>0</v>
      </c>
      <c r="P27" s="2">
        <f t="shared" si="59"/>
        <v>0</v>
      </c>
      <c r="Q27" s="13">
        <v>0</v>
      </c>
      <c r="R27" s="2">
        <v>0</v>
      </c>
      <c r="S27" s="2">
        <f t="shared" si="60"/>
        <v>0</v>
      </c>
      <c r="T27" s="13">
        <v>0</v>
      </c>
      <c r="U27" s="2">
        <v>0</v>
      </c>
      <c r="V27" s="2">
        <f t="shared" si="61"/>
        <v>0</v>
      </c>
      <c r="W27" s="13">
        <v>0</v>
      </c>
      <c r="X27" s="2">
        <v>0</v>
      </c>
      <c r="Y27" s="2">
        <f t="shared" si="62"/>
        <v>0</v>
      </c>
      <c r="Z27" s="13">
        <v>0</v>
      </c>
      <c r="AA27" s="2">
        <v>0</v>
      </c>
      <c r="AB27" s="2">
        <f t="shared" si="63"/>
        <v>0</v>
      </c>
      <c r="AC27" s="13">
        <v>0</v>
      </c>
      <c r="AD27" s="2">
        <v>0</v>
      </c>
      <c r="AE27" s="2">
        <f t="shared" ref="AE27" si="83">+AC27*AD27</f>
        <v>0</v>
      </c>
      <c r="AF27" s="13">
        <v>0</v>
      </c>
      <c r="AG27" s="2">
        <v>0</v>
      </c>
      <c r="AH27" s="2">
        <f t="shared" si="64"/>
        <v>0</v>
      </c>
      <c r="AI27" s="13">
        <v>0</v>
      </c>
      <c r="AJ27" s="2">
        <v>0</v>
      </c>
      <c r="AK27" s="2">
        <f t="shared" si="65"/>
        <v>0</v>
      </c>
      <c r="AL27" s="13">
        <v>0</v>
      </c>
      <c r="AM27" s="2">
        <v>0</v>
      </c>
      <c r="AN27" s="2">
        <f t="shared" si="66"/>
        <v>0</v>
      </c>
      <c r="AO27" s="13">
        <v>0</v>
      </c>
      <c r="AP27" s="2">
        <v>0</v>
      </c>
      <c r="AQ27" s="2">
        <f t="shared" si="67"/>
        <v>0</v>
      </c>
      <c r="AR27" s="13">
        <v>0</v>
      </c>
      <c r="AS27" s="2">
        <v>0</v>
      </c>
      <c r="AT27" s="2">
        <f t="shared" si="68"/>
        <v>0</v>
      </c>
      <c r="AU27" s="13">
        <v>26.5</v>
      </c>
      <c r="AV27" s="2">
        <v>2.6989999999999998</v>
      </c>
      <c r="AW27" s="2">
        <f t="shared" si="69"/>
        <v>71.523499999999999</v>
      </c>
      <c r="AX27" s="13">
        <v>0</v>
      </c>
      <c r="AY27" s="2">
        <v>0</v>
      </c>
      <c r="AZ27" s="2">
        <f t="shared" si="70"/>
        <v>0</v>
      </c>
      <c r="BA27" s="13">
        <v>0</v>
      </c>
      <c r="BB27" s="2">
        <v>0</v>
      </c>
      <c r="BC27" s="2">
        <f t="shared" si="71"/>
        <v>0</v>
      </c>
      <c r="BD27" s="13">
        <v>91.11</v>
      </c>
      <c r="BE27" s="2">
        <v>2.1789999999999998</v>
      </c>
      <c r="BF27" s="2">
        <f t="shared" si="72"/>
        <v>198.52868999999998</v>
      </c>
      <c r="BG27" s="13">
        <v>0</v>
      </c>
      <c r="BH27" s="2">
        <v>0</v>
      </c>
      <c r="BI27" s="2">
        <f t="shared" si="73"/>
        <v>0</v>
      </c>
      <c r="BJ27" s="13">
        <v>0</v>
      </c>
      <c r="BK27" s="2">
        <v>0</v>
      </c>
      <c r="BL27" s="2">
        <f t="shared" si="74"/>
        <v>0</v>
      </c>
      <c r="BM27" s="13">
        <v>0</v>
      </c>
      <c r="BN27" s="2">
        <v>0</v>
      </c>
      <c r="BO27" s="2">
        <f t="shared" si="75"/>
        <v>0</v>
      </c>
      <c r="BP27" s="13">
        <v>0</v>
      </c>
      <c r="BQ27" s="2">
        <v>0</v>
      </c>
      <c r="BR27" s="2">
        <f t="shared" si="76"/>
        <v>0</v>
      </c>
      <c r="BS27" s="13">
        <v>0</v>
      </c>
      <c r="BT27" s="2">
        <v>0</v>
      </c>
      <c r="BU27" s="2">
        <f t="shared" si="77"/>
        <v>0</v>
      </c>
      <c r="BV27" s="13">
        <v>283.08</v>
      </c>
      <c r="BW27" s="2">
        <f>+BX27/BV27</f>
        <v>2.237353398332627</v>
      </c>
      <c r="BX27" s="2">
        <v>633.35</v>
      </c>
      <c r="BY27" s="13">
        <v>0</v>
      </c>
      <c r="BZ27" s="2">
        <v>0</v>
      </c>
      <c r="CA27" s="2">
        <f t="shared" si="79"/>
        <v>0</v>
      </c>
      <c r="CB27" s="13">
        <v>38.380000000000003</v>
      </c>
      <c r="CC27" s="2">
        <v>2.2639999999999998</v>
      </c>
      <c r="CD27" s="2">
        <f t="shared" si="80"/>
        <v>86.892319999999998</v>
      </c>
      <c r="CE27" s="13">
        <v>0</v>
      </c>
      <c r="CF27" s="2">
        <v>0</v>
      </c>
      <c r="CG27" s="2">
        <f t="shared" si="81"/>
        <v>0</v>
      </c>
      <c r="CH27" s="13">
        <f t="shared" si="24"/>
        <v>439.07</v>
      </c>
      <c r="CJ27" s="2">
        <f t="shared" si="25"/>
        <v>990.29451000000006</v>
      </c>
      <c r="CK27" s="13">
        <f t="shared" si="82"/>
        <v>43.906999999999996</v>
      </c>
    </row>
    <row r="28" spans="1:89" x14ac:dyDescent="0.2">
      <c r="A28">
        <f>1+A27</f>
        <v>26</v>
      </c>
      <c r="B28" t="s">
        <v>29</v>
      </c>
      <c r="C28">
        <v>2020</v>
      </c>
      <c r="D28" s="11">
        <v>2020</v>
      </c>
      <c r="E28" t="s">
        <v>34</v>
      </c>
      <c r="F28" t="s">
        <v>219</v>
      </c>
      <c r="G28" s="11" t="s">
        <v>112</v>
      </c>
      <c r="H28" s="11">
        <v>5</v>
      </c>
      <c r="I28" s="11" t="s">
        <v>191</v>
      </c>
      <c r="J28" s="11" t="s">
        <v>268</v>
      </c>
      <c r="K28" s="11" t="s">
        <v>220</v>
      </c>
      <c r="L28" s="11" t="s">
        <v>221</v>
      </c>
      <c r="M28" s="11" t="s">
        <v>17</v>
      </c>
      <c r="N28" s="13">
        <v>278.7</v>
      </c>
      <c r="O28" s="2">
        <f>+P28/N28</f>
        <v>2.2598851811984213</v>
      </c>
      <c r="P28" s="2">
        <v>629.83000000000004</v>
      </c>
      <c r="Q28" s="13">
        <v>0</v>
      </c>
      <c r="R28" s="2">
        <v>0</v>
      </c>
      <c r="S28" s="2">
        <v>0</v>
      </c>
      <c r="T28" s="13">
        <v>316.04000000000002</v>
      </c>
      <c r="U28" s="2">
        <f>+V28/T28</f>
        <v>2.1470067080116437</v>
      </c>
      <c r="V28" s="2">
        <v>678.54</v>
      </c>
      <c r="W28" s="13">
        <v>0</v>
      </c>
      <c r="X28" s="2">
        <v>0</v>
      </c>
      <c r="Y28" s="2">
        <v>0</v>
      </c>
      <c r="Z28" s="13">
        <v>0</v>
      </c>
      <c r="AA28" s="2">
        <v>0</v>
      </c>
      <c r="AB28" s="2">
        <v>0</v>
      </c>
      <c r="AC28" s="13">
        <v>0</v>
      </c>
      <c r="AD28" s="2">
        <v>0</v>
      </c>
      <c r="AE28" s="2">
        <v>0</v>
      </c>
      <c r="AF28" s="13">
        <v>252.08</v>
      </c>
      <c r="AG28" s="2">
        <v>2.0880000000000001</v>
      </c>
      <c r="AH28" s="2">
        <f t="shared" ref="AH28:AH33" si="84">+AF28*AG28</f>
        <v>526.34304000000009</v>
      </c>
      <c r="AI28" s="13">
        <v>0</v>
      </c>
      <c r="AJ28" s="2">
        <v>0</v>
      </c>
      <c r="AK28" s="2">
        <v>0</v>
      </c>
      <c r="AL28" s="13">
        <v>204.22</v>
      </c>
      <c r="AM28" s="2">
        <f>+AN28/AL28</f>
        <v>2.0665458818920772</v>
      </c>
      <c r="AN28" s="2">
        <v>422.03</v>
      </c>
      <c r="AO28" s="13">
        <f>31.3+30.5</f>
        <v>61.8</v>
      </c>
      <c r="AP28" s="2">
        <v>2.6989999999999998</v>
      </c>
      <c r="AQ28" s="2">
        <f>+AO28*AP28</f>
        <v>166.79819999999998</v>
      </c>
      <c r="AR28" s="13">
        <f>57+84.49</f>
        <v>141.49</v>
      </c>
      <c r="AS28" s="2">
        <v>1.9970000000000001</v>
      </c>
      <c r="AT28" s="2">
        <f t="shared" ref="AT28:AT33" si="85">+AR28*AS28</f>
        <v>282.55553000000003</v>
      </c>
      <c r="AU28" s="13">
        <v>31.2</v>
      </c>
      <c r="AV28" s="2">
        <v>2.6989999999999998</v>
      </c>
      <c r="AW28" s="2">
        <f>+AU28*AV28</f>
        <v>84.208799999999997</v>
      </c>
      <c r="AX28" s="13">
        <v>161.08000000000001</v>
      </c>
      <c r="AY28" s="2">
        <v>2.1789999999999998</v>
      </c>
      <c r="AZ28" s="2">
        <f t="shared" ref="AZ28:AZ33" si="86">+AX28*AY28</f>
        <v>350.99331999999998</v>
      </c>
      <c r="BA28" s="13">
        <v>0</v>
      </c>
      <c r="BB28" s="2">
        <v>0</v>
      </c>
      <c r="BC28" s="2">
        <v>0</v>
      </c>
      <c r="BD28" s="13">
        <v>22.02</v>
      </c>
      <c r="BE28" s="2">
        <v>2.0049999999999999</v>
      </c>
      <c r="BF28" s="2">
        <f t="shared" ref="BF28:BF33" si="87">+BD28*BE28</f>
        <v>44.150099999999995</v>
      </c>
      <c r="BG28" s="13">
        <v>0</v>
      </c>
      <c r="BH28" s="2">
        <v>0</v>
      </c>
      <c r="BI28" s="2">
        <v>0</v>
      </c>
      <c r="BJ28" s="13">
        <v>93</v>
      </c>
      <c r="BK28" s="2">
        <v>2.3420000000000001</v>
      </c>
      <c r="BL28" s="2">
        <f>+BJ28*BK28</f>
        <v>217.80600000000001</v>
      </c>
      <c r="BM28" s="13">
        <v>0</v>
      </c>
      <c r="BN28" s="2">
        <v>0</v>
      </c>
      <c r="BO28" s="2">
        <v>0</v>
      </c>
      <c r="BP28" s="13">
        <v>0</v>
      </c>
      <c r="BQ28" s="2">
        <v>0</v>
      </c>
      <c r="BR28" s="2">
        <v>0</v>
      </c>
      <c r="BS28" s="13">
        <v>90.02</v>
      </c>
      <c r="BT28" s="2">
        <v>2.202</v>
      </c>
      <c r="BU28" s="2">
        <f t="shared" ref="BU28:BU33" si="88">+BS28*BT28</f>
        <v>198.22403999999997</v>
      </c>
      <c r="BV28" s="13">
        <v>0</v>
      </c>
      <c r="BW28" s="2">
        <v>0</v>
      </c>
      <c r="BX28" s="2">
        <v>0</v>
      </c>
      <c r="BY28" s="13">
        <v>0</v>
      </c>
      <c r="BZ28" s="2">
        <v>0</v>
      </c>
      <c r="CA28" s="2">
        <v>0</v>
      </c>
      <c r="CB28" s="13">
        <v>155.02000000000001</v>
      </c>
      <c r="CC28" s="2">
        <f>+CD28/CB28</f>
        <v>2.2904141401109532</v>
      </c>
      <c r="CD28" s="2">
        <v>355.06</v>
      </c>
      <c r="CE28" s="13">
        <v>0</v>
      </c>
      <c r="CF28" s="2">
        <v>0</v>
      </c>
      <c r="CG28" s="2">
        <v>0</v>
      </c>
      <c r="CH28" s="13">
        <f t="shared" si="24"/>
        <v>1806.6699999999998</v>
      </c>
      <c r="CJ28" s="2">
        <f t="shared" si="25"/>
        <v>3956.5390300000004</v>
      </c>
      <c r="CK28" s="13">
        <f t="shared" si="82"/>
        <v>361.33399999999995</v>
      </c>
    </row>
    <row r="29" spans="1:89" s="11" customFormat="1" x14ac:dyDescent="0.2">
      <c r="A29" s="11">
        <v>27</v>
      </c>
      <c r="B29" s="11" t="s">
        <v>29</v>
      </c>
      <c r="C29" s="11">
        <v>2012</v>
      </c>
      <c r="D29" s="11">
        <v>2012</v>
      </c>
      <c r="E29" s="11" t="s">
        <v>30</v>
      </c>
      <c r="F29" s="11" t="s">
        <v>31</v>
      </c>
      <c r="G29" s="11" t="s">
        <v>113</v>
      </c>
      <c r="H29" s="11">
        <v>5</v>
      </c>
      <c r="I29" s="11" t="s">
        <v>192</v>
      </c>
      <c r="J29" s="11" t="s">
        <v>267</v>
      </c>
      <c r="K29" s="11" t="s">
        <v>193</v>
      </c>
      <c r="L29" s="11" t="s">
        <v>175</v>
      </c>
      <c r="M29" s="11" t="s">
        <v>15</v>
      </c>
      <c r="N29" s="17">
        <v>0</v>
      </c>
      <c r="O29" s="2">
        <v>0</v>
      </c>
      <c r="P29" s="12">
        <f>+N29*O29</f>
        <v>0</v>
      </c>
      <c r="Q29" s="17">
        <v>29</v>
      </c>
      <c r="R29" s="12">
        <v>2.89</v>
      </c>
      <c r="S29" s="12">
        <f>+Q29*R29</f>
        <v>83.81</v>
      </c>
      <c r="T29" s="17">
        <v>0</v>
      </c>
      <c r="U29" s="2">
        <v>0</v>
      </c>
      <c r="V29" s="12">
        <f>+T29*U29</f>
        <v>0</v>
      </c>
      <c r="W29" s="17">
        <f>20+30</f>
        <v>50</v>
      </c>
      <c r="X29" s="12">
        <v>2.89</v>
      </c>
      <c r="Y29" s="12">
        <f>+W29*X29</f>
        <v>144.5</v>
      </c>
      <c r="Z29" s="17">
        <v>0</v>
      </c>
      <c r="AA29" s="2">
        <v>0</v>
      </c>
      <c r="AB29" s="12">
        <f>+Z29*AA29</f>
        <v>0</v>
      </c>
      <c r="AC29" s="17">
        <f>30+26</f>
        <v>56</v>
      </c>
      <c r="AD29" s="12">
        <v>2.6989999999999998</v>
      </c>
      <c r="AE29" s="12">
        <f>+AC29*AD29</f>
        <v>151.14400000000001</v>
      </c>
      <c r="AF29" s="17">
        <v>0</v>
      </c>
      <c r="AG29" s="2">
        <v>0</v>
      </c>
      <c r="AH29" s="12">
        <f t="shared" si="84"/>
        <v>0</v>
      </c>
      <c r="AI29" s="17">
        <v>0</v>
      </c>
      <c r="AJ29" s="12">
        <v>0</v>
      </c>
      <c r="AK29" s="12">
        <f>+AI29*AJ29</f>
        <v>0</v>
      </c>
      <c r="AL29" s="17">
        <v>0</v>
      </c>
      <c r="AM29" s="2">
        <v>0</v>
      </c>
      <c r="AN29" s="12">
        <f>+AL29*AM29</f>
        <v>0</v>
      </c>
      <c r="AO29" s="17">
        <v>0</v>
      </c>
      <c r="AP29" s="12">
        <v>0</v>
      </c>
      <c r="AQ29" s="12">
        <f>+AO29*AP29</f>
        <v>0</v>
      </c>
      <c r="AR29" s="17">
        <v>0</v>
      </c>
      <c r="AS29" s="2">
        <v>0</v>
      </c>
      <c r="AT29" s="12">
        <f t="shared" si="85"/>
        <v>0</v>
      </c>
      <c r="AU29" s="17">
        <v>0</v>
      </c>
      <c r="AV29" s="12">
        <v>0</v>
      </c>
      <c r="AW29" s="12">
        <f>+AU29*AV29</f>
        <v>0</v>
      </c>
      <c r="AX29" s="17">
        <v>0</v>
      </c>
      <c r="AY29" s="2">
        <v>0</v>
      </c>
      <c r="AZ29" s="12">
        <f t="shared" si="86"/>
        <v>0</v>
      </c>
      <c r="BA29" s="17">
        <v>0</v>
      </c>
      <c r="BB29" s="12">
        <v>0</v>
      </c>
      <c r="BC29" s="12">
        <f>+BA29*BB29</f>
        <v>0</v>
      </c>
      <c r="BD29" s="17">
        <v>0</v>
      </c>
      <c r="BE29" s="2">
        <v>0</v>
      </c>
      <c r="BF29" s="12">
        <f t="shared" si="87"/>
        <v>0</v>
      </c>
      <c r="BG29" s="17">
        <v>0</v>
      </c>
      <c r="BH29" s="12">
        <v>0</v>
      </c>
      <c r="BI29" s="12">
        <f>+BG29*BH29</f>
        <v>0</v>
      </c>
      <c r="BJ29" s="17">
        <v>0</v>
      </c>
      <c r="BK29" s="2">
        <v>0</v>
      </c>
      <c r="BL29" s="12">
        <f>+BJ29*BK29</f>
        <v>0</v>
      </c>
      <c r="BM29" s="17">
        <v>0</v>
      </c>
      <c r="BN29" s="12">
        <v>0</v>
      </c>
      <c r="BO29" s="12">
        <f>+BM29*BN29</f>
        <v>0</v>
      </c>
      <c r="BP29" s="17">
        <v>0</v>
      </c>
      <c r="BQ29" s="2">
        <v>0</v>
      </c>
      <c r="BR29" s="12">
        <f>+BP29*BQ29</f>
        <v>0</v>
      </c>
      <c r="BS29" s="17">
        <v>0</v>
      </c>
      <c r="BT29" s="12">
        <v>0</v>
      </c>
      <c r="BU29" s="12">
        <f t="shared" si="88"/>
        <v>0</v>
      </c>
      <c r="BV29" s="17">
        <v>0</v>
      </c>
      <c r="BW29" s="2">
        <v>0</v>
      </c>
      <c r="BX29" s="12">
        <f>+BV29*BW29</f>
        <v>0</v>
      </c>
      <c r="BY29" s="17">
        <v>0</v>
      </c>
      <c r="BZ29" s="12">
        <v>0</v>
      </c>
      <c r="CA29" s="12">
        <f>+BY29*BZ29</f>
        <v>0</v>
      </c>
      <c r="CB29" s="17">
        <v>0</v>
      </c>
      <c r="CC29" s="2">
        <v>0</v>
      </c>
      <c r="CD29" s="12">
        <f>+CB29*CC29</f>
        <v>0</v>
      </c>
      <c r="CE29" s="17">
        <v>0</v>
      </c>
      <c r="CF29" s="12">
        <v>0</v>
      </c>
      <c r="CG29" s="12">
        <f>+CE29*CF29</f>
        <v>0</v>
      </c>
      <c r="CH29" s="17">
        <f t="shared" si="24"/>
        <v>135</v>
      </c>
      <c r="CJ29" s="12">
        <f t="shared" si="25"/>
        <v>379.45400000000001</v>
      </c>
      <c r="CK29" s="13">
        <f t="shared" si="82"/>
        <v>27</v>
      </c>
    </row>
    <row r="30" spans="1:89" x14ac:dyDescent="0.2">
      <c r="A30">
        <v>28</v>
      </c>
      <c r="B30" t="s">
        <v>29</v>
      </c>
      <c r="C30">
        <v>2012</v>
      </c>
      <c r="D30" s="11">
        <v>2013</v>
      </c>
      <c r="E30" t="s">
        <v>35</v>
      </c>
      <c r="F30" t="s">
        <v>31</v>
      </c>
      <c r="G30" s="11" t="s">
        <v>109</v>
      </c>
      <c r="H30" s="11">
        <v>5</v>
      </c>
      <c r="I30" s="11" t="s">
        <v>132</v>
      </c>
      <c r="J30" s="11" t="s">
        <v>270</v>
      </c>
      <c r="K30" s="11" t="s">
        <v>182</v>
      </c>
      <c r="L30" s="11" t="s">
        <v>110</v>
      </c>
      <c r="M30" s="11" t="s">
        <v>17</v>
      </c>
      <c r="N30" s="13">
        <v>62.99</v>
      </c>
      <c r="O30" s="2">
        <f>+P30/N30</f>
        <v>2.2390855691379583</v>
      </c>
      <c r="P30" s="12">
        <v>141.04</v>
      </c>
      <c r="Q30" s="13">
        <v>0</v>
      </c>
      <c r="R30" s="2">
        <v>0</v>
      </c>
      <c r="S30" s="2">
        <v>0</v>
      </c>
      <c r="T30" s="13">
        <v>57.97</v>
      </c>
      <c r="U30" s="2">
        <v>2.1469999999999998</v>
      </c>
      <c r="V30" s="12">
        <f>+T30*U30</f>
        <v>124.46158999999999</v>
      </c>
      <c r="W30" s="13">
        <v>0</v>
      </c>
      <c r="X30" s="2">
        <v>0</v>
      </c>
      <c r="Y30" s="2">
        <v>0</v>
      </c>
      <c r="Z30" s="13">
        <v>0</v>
      </c>
      <c r="AA30" s="2">
        <v>0</v>
      </c>
      <c r="AB30" s="12">
        <f>+Z30*AA30</f>
        <v>0</v>
      </c>
      <c r="AC30" s="13">
        <v>50.45</v>
      </c>
      <c r="AD30" s="2">
        <f>+AE30/AC30</f>
        <v>2.1443012884043609</v>
      </c>
      <c r="AE30" s="2">
        <v>108.18</v>
      </c>
      <c r="AF30" s="13">
        <v>52.5</v>
      </c>
      <c r="AG30" s="2">
        <v>2.0880000000000001</v>
      </c>
      <c r="AH30" s="12">
        <f t="shared" si="84"/>
        <v>109.62</v>
      </c>
      <c r="AI30" s="13">
        <v>0</v>
      </c>
      <c r="AJ30" s="2">
        <v>0</v>
      </c>
      <c r="AK30" s="2">
        <v>0</v>
      </c>
      <c r="AL30" s="13">
        <v>56.41</v>
      </c>
      <c r="AM30" s="2">
        <v>2.0880000000000001</v>
      </c>
      <c r="AN30" s="12">
        <f>+AL30*AM30</f>
        <v>117.78408</v>
      </c>
      <c r="AO30" s="13">
        <v>0</v>
      </c>
      <c r="AP30" s="2">
        <v>0</v>
      </c>
      <c r="AQ30" s="2">
        <v>0</v>
      </c>
      <c r="AR30" s="13">
        <v>33.17</v>
      </c>
      <c r="AS30" s="2">
        <v>1.9970000000000001</v>
      </c>
      <c r="AT30" s="12">
        <f t="shared" si="85"/>
        <v>66.240490000000008</v>
      </c>
      <c r="AU30" s="13">
        <v>0</v>
      </c>
      <c r="AV30" s="2">
        <v>0</v>
      </c>
      <c r="AW30" s="2">
        <v>0</v>
      </c>
      <c r="AX30" s="13">
        <v>33</v>
      </c>
      <c r="AY30" s="2">
        <v>2.1789999999999998</v>
      </c>
      <c r="AZ30" s="12">
        <f t="shared" si="86"/>
        <v>71.906999999999996</v>
      </c>
      <c r="BA30" s="13">
        <v>0</v>
      </c>
      <c r="BB30" s="2">
        <v>0</v>
      </c>
      <c r="BC30" s="2">
        <v>0</v>
      </c>
      <c r="BD30" s="13">
        <v>0</v>
      </c>
      <c r="BE30" s="2">
        <v>0</v>
      </c>
      <c r="BF30" s="12">
        <f t="shared" si="87"/>
        <v>0</v>
      </c>
      <c r="BG30" s="13">
        <v>0</v>
      </c>
      <c r="BH30" s="2">
        <v>0</v>
      </c>
      <c r="BI30" s="2">
        <v>0</v>
      </c>
      <c r="BJ30" s="13">
        <v>0</v>
      </c>
      <c r="BK30" s="2">
        <v>0</v>
      </c>
      <c r="BL30" s="12">
        <f>+BJ30*BK30</f>
        <v>0</v>
      </c>
      <c r="BM30" s="13">
        <v>0</v>
      </c>
      <c r="BN30" s="2">
        <v>0</v>
      </c>
      <c r="BO30" s="2">
        <v>0</v>
      </c>
      <c r="BP30" s="13">
        <v>0</v>
      </c>
      <c r="BQ30" s="2">
        <v>0</v>
      </c>
      <c r="BR30" s="12">
        <f>+BP30*BQ30</f>
        <v>0</v>
      </c>
      <c r="BS30" s="13">
        <v>27.02</v>
      </c>
      <c r="BT30" s="2">
        <v>2.202</v>
      </c>
      <c r="BU30" s="2">
        <f t="shared" si="88"/>
        <v>59.498039999999996</v>
      </c>
      <c r="BV30" s="13">
        <v>0</v>
      </c>
      <c r="BW30" s="2">
        <v>0</v>
      </c>
      <c r="BX30" s="12">
        <f>+BV30*BW30</f>
        <v>0</v>
      </c>
      <c r="BY30" s="13">
        <v>0</v>
      </c>
      <c r="BZ30" s="2">
        <v>0</v>
      </c>
      <c r="CA30" s="2">
        <v>0</v>
      </c>
      <c r="CB30" s="13">
        <v>0</v>
      </c>
      <c r="CC30" s="2">
        <v>0</v>
      </c>
      <c r="CD30" s="12">
        <f>+CB30*CC30</f>
        <v>0</v>
      </c>
      <c r="CE30" s="13">
        <v>0</v>
      </c>
      <c r="CF30" s="2">
        <v>0</v>
      </c>
      <c r="CG30" s="2">
        <v>0</v>
      </c>
      <c r="CH30" s="13">
        <f t="shared" si="24"/>
        <v>373.51000000000005</v>
      </c>
      <c r="CJ30" s="2">
        <f t="shared" si="25"/>
        <v>798.73119999999994</v>
      </c>
      <c r="CK30" s="13">
        <f t="shared" si="82"/>
        <v>74.702000000000012</v>
      </c>
    </row>
    <row r="31" spans="1:89" x14ac:dyDescent="0.2">
      <c r="A31">
        <f>1+A30</f>
        <v>29</v>
      </c>
      <c r="B31" t="s">
        <v>29</v>
      </c>
      <c r="C31">
        <v>2015</v>
      </c>
      <c r="D31" s="11">
        <v>2015</v>
      </c>
      <c r="E31" t="s">
        <v>36</v>
      </c>
      <c r="F31" t="s">
        <v>38</v>
      </c>
      <c r="G31" s="11" t="s">
        <v>109</v>
      </c>
      <c r="H31" s="11">
        <v>5</v>
      </c>
      <c r="I31" s="11" t="s">
        <v>195</v>
      </c>
      <c r="J31" s="11" t="s">
        <v>264</v>
      </c>
      <c r="K31" s="11" t="s">
        <v>183</v>
      </c>
      <c r="L31" s="11" t="s">
        <v>184</v>
      </c>
      <c r="M31" s="11" t="s">
        <v>17</v>
      </c>
      <c r="N31" s="13">
        <v>65.040000000000006</v>
      </c>
      <c r="O31" s="2">
        <f>+P31/N31</f>
        <v>2.2337023370233702</v>
      </c>
      <c r="P31" s="12">
        <v>145.28</v>
      </c>
      <c r="Q31" s="13">
        <v>0</v>
      </c>
      <c r="R31" s="2">
        <v>0</v>
      </c>
      <c r="S31" s="2">
        <v>0</v>
      </c>
      <c r="T31" s="13">
        <v>49.06</v>
      </c>
      <c r="U31" s="2">
        <v>2.1469999999999998</v>
      </c>
      <c r="V31" s="12">
        <f>+T31*U31</f>
        <v>105.33181999999999</v>
      </c>
      <c r="W31" s="13">
        <v>0</v>
      </c>
      <c r="X31" s="2">
        <v>0</v>
      </c>
      <c r="Y31" s="2">
        <v>0</v>
      </c>
      <c r="Z31" s="13">
        <v>0</v>
      </c>
      <c r="AA31" s="2">
        <v>0</v>
      </c>
      <c r="AB31" s="12">
        <f>+Z31*AA31</f>
        <v>0</v>
      </c>
      <c r="AC31" s="13">
        <v>33.020000000000003</v>
      </c>
      <c r="AD31" s="2">
        <v>2.0880000000000001</v>
      </c>
      <c r="AE31" s="2">
        <f>+AC31*AD31</f>
        <v>68.945760000000007</v>
      </c>
      <c r="AF31" s="13">
        <v>66.03</v>
      </c>
      <c r="AG31" s="2">
        <v>2.0880000000000001</v>
      </c>
      <c r="AH31" s="12">
        <f t="shared" si="84"/>
        <v>137.87064000000001</v>
      </c>
      <c r="AI31" s="13">
        <v>0</v>
      </c>
      <c r="AJ31" s="2">
        <v>0</v>
      </c>
      <c r="AK31" s="2">
        <v>0</v>
      </c>
      <c r="AL31" s="13">
        <v>34</v>
      </c>
      <c r="AM31" s="2">
        <v>2.0880000000000001</v>
      </c>
      <c r="AN31" s="12">
        <f>+AL31*AM31</f>
        <v>70.992000000000004</v>
      </c>
      <c r="AO31" s="13">
        <v>0</v>
      </c>
      <c r="AP31" s="2">
        <v>0</v>
      </c>
      <c r="AQ31" s="2">
        <v>0</v>
      </c>
      <c r="AR31" s="13">
        <v>63.02</v>
      </c>
      <c r="AS31" s="2">
        <v>1.9970000000000001</v>
      </c>
      <c r="AT31" s="12">
        <f t="shared" si="85"/>
        <v>125.85094000000001</v>
      </c>
      <c r="AU31" s="13">
        <v>0</v>
      </c>
      <c r="AV31" s="2">
        <v>0</v>
      </c>
      <c r="AW31" s="2">
        <v>0</v>
      </c>
      <c r="AX31" s="13">
        <v>0</v>
      </c>
      <c r="AY31" s="2">
        <v>0</v>
      </c>
      <c r="AZ31" s="12">
        <f t="shared" si="86"/>
        <v>0</v>
      </c>
      <c r="BA31" s="13">
        <v>0</v>
      </c>
      <c r="BB31" s="2">
        <v>0</v>
      </c>
      <c r="BC31" s="2">
        <v>0</v>
      </c>
      <c r="BD31" s="13">
        <v>33.020000000000003</v>
      </c>
      <c r="BE31" s="2">
        <v>2.1789999999999998</v>
      </c>
      <c r="BF31" s="12">
        <f t="shared" si="87"/>
        <v>71.950580000000002</v>
      </c>
      <c r="BG31" s="13">
        <v>0</v>
      </c>
      <c r="BH31" s="2">
        <v>0</v>
      </c>
      <c r="BI31" s="2">
        <v>0</v>
      </c>
      <c r="BJ31" s="13">
        <v>35.01</v>
      </c>
      <c r="BK31" s="2">
        <v>2.0049999999999999</v>
      </c>
      <c r="BL31" s="12">
        <f>+BJ31*BK31</f>
        <v>70.195049999999995</v>
      </c>
      <c r="BM31" s="13">
        <v>0</v>
      </c>
      <c r="BN31" s="2">
        <v>0</v>
      </c>
      <c r="BO31" s="2">
        <v>0</v>
      </c>
      <c r="BP31" s="13">
        <v>0</v>
      </c>
      <c r="BQ31" s="2">
        <v>0</v>
      </c>
      <c r="BR31" s="12">
        <f>+BP31*BQ31</f>
        <v>0</v>
      </c>
      <c r="BS31" s="13">
        <v>66.010000000000005</v>
      </c>
      <c r="BT31" s="2">
        <v>2.202</v>
      </c>
      <c r="BU31" s="2">
        <f t="shared" si="88"/>
        <v>145.35402000000002</v>
      </c>
      <c r="BV31" s="13">
        <v>59.47</v>
      </c>
      <c r="BW31" s="2">
        <v>2.202</v>
      </c>
      <c r="BX31" s="12">
        <f>+BV31*BW31</f>
        <v>130.95293999999998</v>
      </c>
      <c r="BY31" s="13">
        <v>0</v>
      </c>
      <c r="BZ31" s="2">
        <v>0</v>
      </c>
      <c r="CA31" s="2">
        <v>0</v>
      </c>
      <c r="CB31" s="13">
        <v>30.02</v>
      </c>
      <c r="CC31" s="2">
        <v>2.327</v>
      </c>
      <c r="CD31" s="12">
        <f>+CB31*CC31</f>
        <v>69.856539999999995</v>
      </c>
      <c r="CE31" s="13">
        <v>0</v>
      </c>
      <c r="CF31" s="2">
        <v>0</v>
      </c>
      <c r="CG31" s="2">
        <v>0</v>
      </c>
      <c r="CH31" s="13">
        <f t="shared" si="24"/>
        <v>533.69999999999993</v>
      </c>
      <c r="CJ31" s="2">
        <f t="shared" si="25"/>
        <v>1142.5802899999999</v>
      </c>
      <c r="CK31" s="13">
        <f t="shared" si="82"/>
        <v>106.73999999999998</v>
      </c>
    </row>
    <row r="32" spans="1:89" x14ac:dyDescent="0.2">
      <c r="A32">
        <f t="shared" ref="A32:A33" si="89">1+A31</f>
        <v>30</v>
      </c>
      <c r="B32" t="s">
        <v>29</v>
      </c>
      <c r="C32">
        <v>2014</v>
      </c>
      <c r="D32" s="11">
        <v>2015</v>
      </c>
      <c r="E32" t="s">
        <v>37</v>
      </c>
      <c r="F32" t="s">
        <v>39</v>
      </c>
      <c r="G32" s="11" t="s">
        <v>109</v>
      </c>
      <c r="H32" s="11">
        <v>5</v>
      </c>
      <c r="I32" s="11" t="s">
        <v>185</v>
      </c>
      <c r="J32" s="11" t="s">
        <v>264</v>
      </c>
      <c r="K32" s="11" t="s">
        <v>183</v>
      </c>
      <c r="L32" s="11" t="s">
        <v>187</v>
      </c>
      <c r="M32" s="11" t="s">
        <v>17</v>
      </c>
      <c r="N32" s="13">
        <v>73.64</v>
      </c>
      <c r="O32" s="2">
        <f>+P32/N32</f>
        <v>2.2402227050516021</v>
      </c>
      <c r="P32" s="12">
        <v>164.97</v>
      </c>
      <c r="Q32" s="13">
        <v>0</v>
      </c>
      <c r="R32" s="2">
        <v>0</v>
      </c>
      <c r="S32" s="2">
        <v>0</v>
      </c>
      <c r="T32" s="13">
        <v>48</v>
      </c>
      <c r="U32" s="2">
        <v>2.1469999999999998</v>
      </c>
      <c r="V32" s="12">
        <f>+T32*U32</f>
        <v>103.05599999999998</v>
      </c>
      <c r="W32" s="13">
        <v>0</v>
      </c>
      <c r="X32" s="2">
        <v>0</v>
      </c>
      <c r="Y32" s="2">
        <v>0</v>
      </c>
      <c r="Z32" s="13">
        <v>0</v>
      </c>
      <c r="AA32" s="2">
        <v>0</v>
      </c>
      <c r="AB32" s="12">
        <f>+Z32*AA32</f>
        <v>0</v>
      </c>
      <c r="AC32" s="13">
        <v>49.18</v>
      </c>
      <c r="AD32" s="2">
        <f>+AE32/AC32</f>
        <v>2.1590077267181784</v>
      </c>
      <c r="AE32" s="2">
        <v>106.18</v>
      </c>
      <c r="AF32" s="13">
        <v>40.04</v>
      </c>
      <c r="AG32" s="2">
        <v>2.0880000000000001</v>
      </c>
      <c r="AH32" s="12">
        <f t="shared" si="84"/>
        <v>83.603520000000003</v>
      </c>
      <c r="AI32" s="13">
        <v>0</v>
      </c>
      <c r="AJ32" s="2">
        <v>0</v>
      </c>
      <c r="AK32" s="2">
        <v>0</v>
      </c>
      <c r="AL32" s="13">
        <v>30.36</v>
      </c>
      <c r="AM32" s="2">
        <v>2.09</v>
      </c>
      <c r="AN32" s="12">
        <f>+AL32*AM32</f>
        <v>63.452399999999997</v>
      </c>
      <c r="AO32" s="13">
        <v>0</v>
      </c>
      <c r="AP32" s="2">
        <v>0</v>
      </c>
      <c r="AQ32" s="2">
        <v>0</v>
      </c>
      <c r="AR32" s="13">
        <v>28.36</v>
      </c>
      <c r="AS32" s="2">
        <v>1.9970000000000001</v>
      </c>
      <c r="AT32" s="12">
        <f t="shared" si="85"/>
        <v>56.634920000000001</v>
      </c>
      <c r="AU32" s="13">
        <v>0</v>
      </c>
      <c r="AV32" s="2">
        <v>0</v>
      </c>
      <c r="AW32" s="2">
        <v>0</v>
      </c>
      <c r="AX32" s="13">
        <v>28.88</v>
      </c>
      <c r="AY32" s="2">
        <v>2.1789999999999998</v>
      </c>
      <c r="AZ32" s="12">
        <f t="shared" si="86"/>
        <v>62.929519999999989</v>
      </c>
      <c r="BA32" s="13">
        <v>0</v>
      </c>
      <c r="BB32" s="2">
        <v>0</v>
      </c>
      <c r="BC32" s="2">
        <v>0</v>
      </c>
      <c r="BD32" s="13">
        <v>52.3</v>
      </c>
      <c r="BE32" s="2">
        <v>2.1789999999999998</v>
      </c>
      <c r="BF32" s="12">
        <f t="shared" si="87"/>
        <v>113.96169999999998</v>
      </c>
      <c r="BG32" s="13">
        <v>0</v>
      </c>
      <c r="BH32" s="2">
        <v>0</v>
      </c>
      <c r="BI32" s="2">
        <v>0</v>
      </c>
      <c r="BJ32" s="13">
        <v>52.76</v>
      </c>
      <c r="BK32" s="2">
        <f>+BL32/BJ32</f>
        <v>2.1552312357846852</v>
      </c>
      <c r="BL32" s="12">
        <v>113.71</v>
      </c>
      <c r="BM32" s="13">
        <v>0</v>
      </c>
      <c r="BN32" s="2">
        <v>0</v>
      </c>
      <c r="BO32" s="2">
        <v>0</v>
      </c>
      <c r="BP32" s="13">
        <v>0</v>
      </c>
      <c r="BQ32" s="2">
        <v>0</v>
      </c>
      <c r="BR32" s="12">
        <f>+BP32*BQ32</f>
        <v>0</v>
      </c>
      <c r="BS32" s="13">
        <v>24.22</v>
      </c>
      <c r="BT32" s="2">
        <v>2.3420000000000001</v>
      </c>
      <c r="BU32" s="2">
        <f t="shared" si="88"/>
        <v>56.723239999999997</v>
      </c>
      <c r="BV32" s="13">
        <v>53.94</v>
      </c>
      <c r="BW32" s="2">
        <v>2.202</v>
      </c>
      <c r="BX32" s="12">
        <f>+BV32*BW32</f>
        <v>118.77587999999999</v>
      </c>
      <c r="BY32" s="13">
        <v>0</v>
      </c>
      <c r="BZ32" s="2">
        <v>0</v>
      </c>
      <c r="CA32" s="2">
        <v>0</v>
      </c>
      <c r="CB32" s="13">
        <v>33</v>
      </c>
      <c r="CC32" s="2">
        <v>2.327</v>
      </c>
      <c r="CD32" s="12">
        <f>+CB32*CC32</f>
        <v>76.790999999999997</v>
      </c>
      <c r="CE32" s="13">
        <v>0</v>
      </c>
      <c r="CF32" s="2">
        <v>0</v>
      </c>
      <c r="CG32" s="2">
        <v>0</v>
      </c>
      <c r="CH32" s="13">
        <f t="shared" si="24"/>
        <v>514.68000000000006</v>
      </c>
      <c r="CJ32" s="2">
        <f t="shared" si="25"/>
        <v>1120.7881799999998</v>
      </c>
      <c r="CK32" s="13">
        <f t="shared" si="82"/>
        <v>102.93600000000001</v>
      </c>
    </row>
    <row r="33" spans="1:89" x14ac:dyDescent="0.2">
      <c r="A33">
        <f t="shared" si="89"/>
        <v>31</v>
      </c>
      <c r="B33" t="s">
        <v>29</v>
      </c>
      <c r="C33">
        <v>2016</v>
      </c>
      <c r="D33" s="11">
        <v>2016</v>
      </c>
      <c r="E33" t="s">
        <v>36</v>
      </c>
      <c r="F33" t="s">
        <v>40</v>
      </c>
      <c r="G33" s="11" t="s">
        <v>109</v>
      </c>
      <c r="H33" s="11">
        <v>5</v>
      </c>
      <c r="I33" s="11" t="s">
        <v>186</v>
      </c>
      <c r="J33" s="11" t="s">
        <v>267</v>
      </c>
      <c r="K33" s="11" t="s">
        <v>183</v>
      </c>
      <c r="L33" s="11" t="s">
        <v>184</v>
      </c>
      <c r="M33" s="11" t="s">
        <v>17</v>
      </c>
      <c r="N33" s="13">
        <v>66</v>
      </c>
      <c r="O33" s="2">
        <f>+P33/N33</f>
        <v>2.2662121212121211</v>
      </c>
      <c r="P33" s="12">
        <v>149.57</v>
      </c>
      <c r="Q33" s="13">
        <v>0</v>
      </c>
      <c r="R33" s="2">
        <v>0</v>
      </c>
      <c r="S33" s="2">
        <v>0</v>
      </c>
      <c r="T33" s="13">
        <v>62.75</v>
      </c>
      <c r="U33" s="2">
        <v>2.1469999999999998</v>
      </c>
      <c r="V33" s="12">
        <f>+T33*U33</f>
        <v>134.72424999999998</v>
      </c>
      <c r="W33" s="13">
        <v>0</v>
      </c>
      <c r="X33" s="2">
        <v>0</v>
      </c>
      <c r="Y33" s="2">
        <v>0</v>
      </c>
      <c r="Z33" s="13">
        <v>0</v>
      </c>
      <c r="AA33" s="2">
        <v>0</v>
      </c>
      <c r="AB33" s="12">
        <f>+Z33*AA33</f>
        <v>0</v>
      </c>
      <c r="AC33" s="13">
        <v>77.22</v>
      </c>
      <c r="AD33" s="2">
        <f>+AE33/AC33</f>
        <v>2.1392126392126394</v>
      </c>
      <c r="AE33" s="2">
        <v>165.19</v>
      </c>
      <c r="AF33" s="13">
        <v>31.02</v>
      </c>
      <c r="AG33" s="2">
        <v>2.0880000000000001</v>
      </c>
      <c r="AH33" s="12">
        <f t="shared" si="84"/>
        <v>64.769760000000005</v>
      </c>
      <c r="AI33" s="13">
        <v>0</v>
      </c>
      <c r="AJ33" s="2">
        <v>0</v>
      </c>
      <c r="AK33" s="2">
        <v>0</v>
      </c>
      <c r="AL33" s="13">
        <v>23.67</v>
      </c>
      <c r="AM33" s="2">
        <v>2.0880000000000001</v>
      </c>
      <c r="AN33" s="12">
        <f>+AL33*AM33</f>
        <v>49.422960000000003</v>
      </c>
      <c r="AO33" s="13">
        <v>0</v>
      </c>
      <c r="AP33" s="2">
        <v>0</v>
      </c>
      <c r="AQ33" s="2">
        <v>0</v>
      </c>
      <c r="AR33" s="13">
        <v>30.05</v>
      </c>
      <c r="AS33" s="2">
        <v>1.9970000000000001</v>
      </c>
      <c r="AT33" s="12">
        <f t="shared" si="85"/>
        <v>60.009850000000007</v>
      </c>
      <c r="AU33" s="13">
        <v>0</v>
      </c>
      <c r="AV33" s="2">
        <v>0</v>
      </c>
      <c r="AW33" s="2">
        <v>0</v>
      </c>
      <c r="AX33" s="13">
        <v>56.87</v>
      </c>
      <c r="AY33" s="2">
        <v>2.1789999999999998</v>
      </c>
      <c r="AZ33" s="12">
        <f t="shared" si="86"/>
        <v>123.91972999999999</v>
      </c>
      <c r="BA33" s="13">
        <v>0</v>
      </c>
      <c r="BB33" s="2">
        <v>0</v>
      </c>
      <c r="BC33" s="2">
        <v>0</v>
      </c>
      <c r="BD33" s="13">
        <v>49.23</v>
      </c>
      <c r="BE33" s="2">
        <v>2.1789999999999998</v>
      </c>
      <c r="BF33" s="12">
        <f t="shared" si="87"/>
        <v>107.27216999999999</v>
      </c>
      <c r="BG33" s="13">
        <v>0</v>
      </c>
      <c r="BH33" s="2">
        <v>0</v>
      </c>
      <c r="BI33" s="2">
        <v>0</v>
      </c>
      <c r="BJ33" s="13">
        <v>50.87</v>
      </c>
      <c r="BK33" s="2">
        <f>+BL33/BJ33</f>
        <v>2.1696481226656186</v>
      </c>
      <c r="BL33" s="12">
        <v>110.37</v>
      </c>
      <c r="BM33" s="13">
        <v>0</v>
      </c>
      <c r="BN33" s="2">
        <v>0</v>
      </c>
      <c r="BO33" s="2">
        <v>0</v>
      </c>
      <c r="BP33" s="13">
        <v>0</v>
      </c>
      <c r="BQ33" s="2">
        <v>0</v>
      </c>
      <c r="BR33" s="12">
        <f>+BP33*BQ33</f>
        <v>0</v>
      </c>
      <c r="BS33" s="13">
        <v>23.99</v>
      </c>
      <c r="BT33" s="2">
        <v>2.202</v>
      </c>
      <c r="BU33" s="2">
        <f t="shared" si="88"/>
        <v>52.825979999999994</v>
      </c>
      <c r="BV33" s="13">
        <v>23.15</v>
      </c>
      <c r="BW33" s="2">
        <v>2.202</v>
      </c>
      <c r="BX33" s="12">
        <f>+BV33*BW33</f>
        <v>50.976299999999995</v>
      </c>
      <c r="BY33" s="13">
        <v>0</v>
      </c>
      <c r="BZ33" s="2">
        <v>0</v>
      </c>
      <c r="CA33" s="2">
        <v>0</v>
      </c>
      <c r="CB33" s="13">
        <v>38.020000000000003</v>
      </c>
      <c r="CC33" s="2">
        <f>+CD33/CB33</f>
        <v>2.2887953708574433</v>
      </c>
      <c r="CD33" s="12">
        <v>87.02</v>
      </c>
      <c r="CE33" s="13">
        <v>0</v>
      </c>
      <c r="CF33" s="2">
        <v>0</v>
      </c>
      <c r="CG33" s="2">
        <v>0</v>
      </c>
      <c r="CH33" s="13">
        <f t="shared" si="24"/>
        <v>532.84</v>
      </c>
      <c r="CJ33" s="2">
        <f t="shared" si="25"/>
        <v>1156.0709999999999</v>
      </c>
      <c r="CK33" s="13">
        <f t="shared" si="82"/>
        <v>106.56800000000001</v>
      </c>
    </row>
    <row r="34" spans="1:89" x14ac:dyDescent="0.2">
      <c r="A34">
        <v>33</v>
      </c>
      <c r="B34" t="s">
        <v>29</v>
      </c>
      <c r="C34">
        <v>2018</v>
      </c>
      <c r="D34" s="11">
        <v>2018</v>
      </c>
      <c r="E34" t="s">
        <v>164</v>
      </c>
      <c r="F34" t="s">
        <v>152</v>
      </c>
      <c r="G34" s="11" t="s">
        <v>153</v>
      </c>
      <c r="H34" s="11">
        <v>5</v>
      </c>
      <c r="I34" s="11" t="s">
        <v>154</v>
      </c>
      <c r="J34" s="11" t="s">
        <v>264</v>
      </c>
      <c r="K34" s="11" t="s">
        <v>188</v>
      </c>
      <c r="L34" s="11" t="s">
        <v>189</v>
      </c>
      <c r="M34" s="11" t="s">
        <v>17</v>
      </c>
      <c r="N34" s="13">
        <v>0</v>
      </c>
      <c r="O34" s="2">
        <v>0</v>
      </c>
      <c r="P34" s="2">
        <v>0</v>
      </c>
      <c r="R34" s="2"/>
      <c r="S34" s="2"/>
      <c r="V34" s="2"/>
      <c r="X34" s="2"/>
      <c r="Y34" s="2"/>
      <c r="Z34" s="13">
        <v>0</v>
      </c>
      <c r="AA34" s="2">
        <v>0</v>
      </c>
      <c r="AB34" s="2">
        <f t="shared" ref="AB34:AB39" si="90">+Z34*AA34</f>
        <v>0</v>
      </c>
      <c r="AC34" s="13">
        <v>0</v>
      </c>
      <c r="AD34" s="2">
        <v>0</v>
      </c>
      <c r="AE34" s="2">
        <f t="shared" ref="AE34" si="91">+AC34*AD34</f>
        <v>0</v>
      </c>
      <c r="AF34" s="13">
        <v>0</v>
      </c>
      <c r="AG34" s="2">
        <v>0</v>
      </c>
      <c r="AH34" s="2">
        <f t="shared" ref="AH34:AH39" si="92">+AF34*AG34</f>
        <v>0</v>
      </c>
      <c r="AI34" s="13">
        <v>0</v>
      </c>
      <c r="AJ34" s="2">
        <v>0</v>
      </c>
      <c r="AK34" s="2">
        <f t="shared" ref="AK34:AK39" si="93">+AI34*AJ34</f>
        <v>0</v>
      </c>
      <c r="AL34" s="13">
        <v>0</v>
      </c>
      <c r="AM34" s="2">
        <v>0</v>
      </c>
      <c r="AN34" s="2">
        <f t="shared" ref="AN34:AN38" si="94">+AL34*AM34</f>
        <v>0</v>
      </c>
      <c r="AO34" s="13">
        <v>0</v>
      </c>
      <c r="AP34" s="2">
        <v>0</v>
      </c>
      <c r="AQ34" s="2">
        <f t="shared" ref="AQ34:AQ39" si="95">+AO34*AP34</f>
        <v>0</v>
      </c>
      <c r="AR34" s="13">
        <v>0</v>
      </c>
      <c r="AS34" s="2">
        <v>0</v>
      </c>
      <c r="AT34" s="2">
        <f t="shared" ref="AT34:AT38" si="96">+AR34*AS34</f>
        <v>0</v>
      </c>
      <c r="AU34" s="13">
        <v>0</v>
      </c>
      <c r="AV34" s="2">
        <v>0</v>
      </c>
      <c r="AW34" s="2">
        <f t="shared" ref="AW34:AW39" si="97">+AU34*AV34</f>
        <v>0</v>
      </c>
      <c r="AX34" s="13">
        <v>0</v>
      </c>
      <c r="AY34" s="2">
        <v>0</v>
      </c>
      <c r="AZ34" s="2">
        <f t="shared" ref="AZ34:AZ39" si="98">+AX34*AY34</f>
        <v>0</v>
      </c>
      <c r="BB34" s="2"/>
      <c r="BC34" s="2"/>
      <c r="BD34" s="13">
        <v>0</v>
      </c>
      <c r="BE34" s="2">
        <v>0</v>
      </c>
      <c r="BF34" s="2">
        <v>0</v>
      </c>
      <c r="BH34" s="2"/>
      <c r="BI34" s="2"/>
      <c r="BJ34" s="13">
        <v>0</v>
      </c>
      <c r="BK34" s="2">
        <v>0</v>
      </c>
      <c r="BL34" s="2">
        <v>0</v>
      </c>
      <c r="BN34" s="2"/>
      <c r="BO34" s="2"/>
      <c r="BR34" s="2"/>
      <c r="BS34" s="13">
        <v>0</v>
      </c>
      <c r="BT34" s="2">
        <v>0</v>
      </c>
      <c r="BU34" s="2">
        <v>0</v>
      </c>
      <c r="BV34" s="13">
        <v>9.01</v>
      </c>
      <c r="BW34" s="2">
        <v>2.202</v>
      </c>
      <c r="BX34" s="2">
        <f t="shared" ref="BX34:BX39" si="99">+BV34*BW34</f>
        <v>19.840019999999999</v>
      </c>
      <c r="BZ34" s="2"/>
      <c r="CA34" s="2"/>
      <c r="CB34" s="13">
        <v>0</v>
      </c>
      <c r="CC34" s="2">
        <v>0</v>
      </c>
      <c r="CD34" s="2">
        <f t="shared" ref="CD34:CD39" si="100">+CB34*CC34</f>
        <v>0</v>
      </c>
      <c r="CE34" s="13">
        <v>0</v>
      </c>
      <c r="CF34" s="2">
        <v>0</v>
      </c>
      <c r="CG34" s="2">
        <v>0</v>
      </c>
      <c r="CH34" s="13">
        <f t="shared" si="24"/>
        <v>9.01</v>
      </c>
      <c r="CJ34" s="2">
        <f t="shared" si="25"/>
        <v>19.840019999999999</v>
      </c>
      <c r="CK34" s="13">
        <f t="shared" si="82"/>
        <v>1.802</v>
      </c>
    </row>
    <row r="35" spans="1:89" x14ac:dyDescent="0.2">
      <c r="A35" s="23">
        <v>34</v>
      </c>
      <c r="B35" s="23" t="s">
        <v>29</v>
      </c>
      <c r="C35" s="23">
        <v>2016</v>
      </c>
      <c r="D35" s="24">
        <v>2017</v>
      </c>
      <c r="E35" s="23" t="s">
        <v>158</v>
      </c>
      <c r="F35" s="23" t="s">
        <v>157</v>
      </c>
      <c r="G35" s="24" t="s">
        <v>107</v>
      </c>
      <c r="H35" s="24">
        <v>5</v>
      </c>
      <c r="I35" s="24" t="s">
        <v>131</v>
      </c>
      <c r="J35" s="24" t="s">
        <v>271</v>
      </c>
      <c r="K35" s="25" t="s">
        <v>181</v>
      </c>
      <c r="L35" s="24" t="s">
        <v>108</v>
      </c>
      <c r="M35" s="24" t="s">
        <v>17</v>
      </c>
      <c r="N35" s="27">
        <v>0</v>
      </c>
      <c r="O35" s="28">
        <v>0</v>
      </c>
      <c r="P35" s="28">
        <v>0</v>
      </c>
      <c r="Q35" s="27">
        <v>0</v>
      </c>
      <c r="R35" s="28">
        <v>0</v>
      </c>
      <c r="S35" s="28">
        <v>0</v>
      </c>
      <c r="T35" s="27">
        <v>0</v>
      </c>
      <c r="U35" s="28">
        <v>0</v>
      </c>
      <c r="V35" s="28">
        <v>0</v>
      </c>
      <c r="W35" s="27">
        <v>0</v>
      </c>
      <c r="X35" s="28">
        <v>0</v>
      </c>
      <c r="Y35" s="28">
        <v>0</v>
      </c>
      <c r="Z35" s="27">
        <v>0</v>
      </c>
      <c r="AA35" s="28">
        <v>0</v>
      </c>
      <c r="AB35" s="28">
        <v>0</v>
      </c>
      <c r="AC35" s="27">
        <v>0</v>
      </c>
      <c r="AD35" s="28">
        <v>0</v>
      </c>
      <c r="AE35" s="28">
        <v>0</v>
      </c>
      <c r="AF35" s="27">
        <v>174.74</v>
      </c>
      <c r="AG35" s="28">
        <v>2.0880000000000001</v>
      </c>
      <c r="AH35" s="28">
        <f>+AF35*AG35</f>
        <v>364.85712000000001</v>
      </c>
      <c r="AI35" s="27">
        <v>0</v>
      </c>
      <c r="AJ35" s="28">
        <v>0</v>
      </c>
      <c r="AK35" s="28">
        <v>0</v>
      </c>
      <c r="AL35" s="27">
        <v>121.06</v>
      </c>
      <c r="AM35" s="28">
        <v>2.0880000000000001</v>
      </c>
      <c r="AN35" s="28">
        <f>+AL35*AM35</f>
        <v>252.77328000000003</v>
      </c>
      <c r="AO35" s="27">
        <v>0</v>
      </c>
      <c r="AP35" s="28">
        <v>0</v>
      </c>
      <c r="AQ35" s="28">
        <v>0</v>
      </c>
      <c r="AR35" s="27">
        <v>42.01</v>
      </c>
      <c r="AS35" s="28">
        <v>1.9970000000000001</v>
      </c>
      <c r="AT35" s="28">
        <f>+AR35*AS35</f>
        <v>83.893969999999996</v>
      </c>
      <c r="AU35" s="27">
        <v>0</v>
      </c>
      <c r="AV35" s="28">
        <v>0</v>
      </c>
      <c r="AW35" s="28">
        <v>0</v>
      </c>
      <c r="AX35" s="27">
        <v>84.04</v>
      </c>
      <c r="AY35" s="28">
        <f>+AZ35/AX35</f>
        <v>2.1789623988576867</v>
      </c>
      <c r="AZ35" s="28">
        <v>183.12</v>
      </c>
      <c r="BA35" s="27">
        <v>0</v>
      </c>
      <c r="BB35" s="28">
        <v>0</v>
      </c>
      <c r="BC35" s="28">
        <v>0</v>
      </c>
      <c r="BD35" s="27">
        <v>91.13</v>
      </c>
      <c r="BE35" s="28">
        <v>2.1789999999999998</v>
      </c>
      <c r="BF35" s="28">
        <f>+BD35*BE35</f>
        <v>198.57226999999997</v>
      </c>
      <c r="BG35" s="27">
        <v>0</v>
      </c>
      <c r="BH35" s="28">
        <v>0</v>
      </c>
      <c r="BI35" s="28">
        <v>0</v>
      </c>
      <c r="BJ35" s="27">
        <v>48.04</v>
      </c>
      <c r="BK35" s="28">
        <v>2.0049999999999999</v>
      </c>
      <c r="BL35" s="28">
        <f>+BJ35*BK35</f>
        <v>96.3202</v>
      </c>
      <c r="BM35" s="27">
        <v>0</v>
      </c>
      <c r="BN35" s="28">
        <v>0</v>
      </c>
      <c r="BO35" s="28">
        <v>0</v>
      </c>
      <c r="BP35" s="27">
        <v>0</v>
      </c>
      <c r="BQ35" s="28">
        <v>0</v>
      </c>
      <c r="BR35" s="28">
        <v>0</v>
      </c>
      <c r="BS35" s="27">
        <v>156.81</v>
      </c>
      <c r="BT35" s="28">
        <f>+BU35/BS35</f>
        <v>2.2767680632612715</v>
      </c>
      <c r="BU35" s="28">
        <v>357.02</v>
      </c>
      <c r="BV35" s="27">
        <v>239.59</v>
      </c>
      <c r="BW35" s="28">
        <v>2.202</v>
      </c>
      <c r="BX35" s="28">
        <f>+BV35*BW35</f>
        <v>527.57718</v>
      </c>
      <c r="BY35" s="27">
        <v>0</v>
      </c>
      <c r="BZ35" s="28">
        <v>0</v>
      </c>
      <c r="CA35" s="28">
        <v>0</v>
      </c>
      <c r="CB35" s="27">
        <v>10.99</v>
      </c>
      <c r="CC35" s="28">
        <v>2.327</v>
      </c>
      <c r="CD35" s="28">
        <f>+CB35*CC35</f>
        <v>25.573730000000001</v>
      </c>
      <c r="CE35" s="27">
        <v>0</v>
      </c>
      <c r="CF35" s="28">
        <v>0</v>
      </c>
      <c r="CG35" s="28">
        <v>0</v>
      </c>
      <c r="CH35" s="27">
        <f>+N35+Q35+T35+W35+Z35+AC35+AF35+AI35+AL35+AO35+AR35+AU35+AX35+BA35+BD35+BG35+BJ35+BM35+BP35+BS35+BV35+BY35+CB35+CE35</f>
        <v>968.41</v>
      </c>
      <c r="CI35" s="23"/>
      <c r="CJ35" s="28">
        <f>+P35+S35+V35+Y35+AB35+AE35+AH35+AK35+AN35+AQ35+AT35+AW35+AZ35+BC35+BF35+BI35+BL35+BO35+BR35+BU35+BX35+CA35+CD35+CG35</f>
        <v>2089.7077499999996</v>
      </c>
      <c r="CK35" s="13">
        <f t="shared" si="82"/>
        <v>193.68199999999999</v>
      </c>
    </row>
    <row r="36" spans="1:89" x14ac:dyDescent="0.2">
      <c r="A36" s="23">
        <v>36</v>
      </c>
      <c r="B36" s="23" t="s">
        <v>29</v>
      </c>
      <c r="C36" s="23">
        <v>2019</v>
      </c>
      <c r="D36" s="24">
        <v>2019</v>
      </c>
      <c r="E36" s="23" t="s">
        <v>111</v>
      </c>
      <c r="F36" s="23">
        <v>517627298</v>
      </c>
      <c r="G36" s="24" t="s">
        <v>112</v>
      </c>
      <c r="H36" s="24">
        <v>5</v>
      </c>
      <c r="I36" s="24" t="s">
        <v>130</v>
      </c>
      <c r="J36" s="24" t="s">
        <v>264</v>
      </c>
      <c r="K36" s="24" t="s">
        <v>200</v>
      </c>
      <c r="L36" s="24" t="s">
        <v>214</v>
      </c>
      <c r="M36" s="24" t="s">
        <v>17</v>
      </c>
      <c r="N36" s="27"/>
      <c r="O36" s="28"/>
      <c r="P36" s="28"/>
      <c r="Q36" s="27"/>
      <c r="R36" s="28"/>
      <c r="S36" s="28"/>
      <c r="T36" s="27"/>
      <c r="U36" s="28"/>
      <c r="V36" s="28"/>
      <c r="W36" s="27"/>
      <c r="X36" s="28"/>
      <c r="Y36" s="28"/>
      <c r="Z36" s="27">
        <f>SUM(Z25:Z35)</f>
        <v>0</v>
      </c>
      <c r="AA36" s="28">
        <f>SUM(AA25:AA35)</f>
        <v>0</v>
      </c>
      <c r="AB36" s="28">
        <f>SUM(AB25:AB35)</f>
        <v>0</v>
      </c>
      <c r="AC36" s="27"/>
      <c r="AD36" s="28"/>
      <c r="AE36" s="28"/>
      <c r="AF36" s="27"/>
      <c r="AG36" s="28"/>
      <c r="AH36" s="28"/>
      <c r="AI36" s="27">
        <f>SUM(AI25:AI35)</f>
        <v>0</v>
      </c>
      <c r="AJ36" s="28">
        <f>SUM(AJ25:AJ35)</f>
        <v>0</v>
      </c>
      <c r="AK36" s="28">
        <f>SUM(AK25:AK35)</f>
        <v>0</v>
      </c>
      <c r="AL36" s="27"/>
      <c r="AM36" s="28"/>
      <c r="AN36" s="28"/>
      <c r="AO36" s="27"/>
      <c r="AP36" s="28"/>
      <c r="AQ36" s="28"/>
      <c r="AR36" s="27"/>
      <c r="AS36" s="28"/>
      <c r="AT36" s="28"/>
      <c r="AU36" s="27"/>
      <c r="AV36" s="28"/>
      <c r="AW36" s="28"/>
      <c r="AX36" s="27"/>
      <c r="AY36" s="28"/>
      <c r="AZ36" s="28"/>
      <c r="BA36" s="27">
        <f>SUM(BA25:BA35)</f>
        <v>0</v>
      </c>
      <c r="BB36" s="28">
        <f>SUM(BB25:BB35)</f>
        <v>0</v>
      </c>
      <c r="BC36" s="28">
        <f>SUM(BC25:BC35)</f>
        <v>0</v>
      </c>
      <c r="BD36" s="27"/>
      <c r="BE36" s="28"/>
      <c r="BF36" s="28"/>
      <c r="BG36" s="27">
        <f>SUM(BG25:BG35)</f>
        <v>0</v>
      </c>
      <c r="BH36" s="28">
        <f>SUM(BH25:BH35)</f>
        <v>0</v>
      </c>
      <c r="BI36" s="28">
        <f>SUM(BI25:BI35)</f>
        <v>0</v>
      </c>
      <c r="BJ36" s="27"/>
      <c r="BK36" s="28"/>
      <c r="BL36" s="28"/>
      <c r="BM36" s="27">
        <f>SUM(BM25:BM35)</f>
        <v>0</v>
      </c>
      <c r="BN36" s="28">
        <f>SUM(BN25:BN35)</f>
        <v>0</v>
      </c>
      <c r="BO36" s="28">
        <f>SUM(BO25:BO35)</f>
        <v>0</v>
      </c>
      <c r="BP36" s="27">
        <f>SUM(BP25:BP35)</f>
        <v>0</v>
      </c>
      <c r="BQ36" s="28">
        <f>SUM(BQ25:BQ35)</f>
        <v>0</v>
      </c>
      <c r="BR36" s="28">
        <f>SUM(BR25:BR35)</f>
        <v>0</v>
      </c>
      <c r="BS36" s="27"/>
      <c r="BT36" s="28"/>
      <c r="BU36" s="28"/>
      <c r="BV36" s="27"/>
      <c r="BW36" s="28"/>
      <c r="BX36" s="28"/>
      <c r="BY36" s="27">
        <f>SUM(BY25:BY35)</f>
        <v>0</v>
      </c>
      <c r="BZ36" s="28">
        <f>SUM(BZ25:BZ35)</f>
        <v>0</v>
      </c>
      <c r="CA36" s="28">
        <f>SUM(CA25:CA35)</f>
        <v>0</v>
      </c>
      <c r="CB36" s="27"/>
      <c r="CC36" s="28"/>
      <c r="CD36" s="28"/>
      <c r="CE36" s="27">
        <f>SUM(CE25:CE35)</f>
        <v>0</v>
      </c>
      <c r="CF36" s="28">
        <f>SUM(CF25:CF35)</f>
        <v>0</v>
      </c>
      <c r="CG36" s="28">
        <f>SUM(CG25:CG35)</f>
        <v>0</v>
      </c>
      <c r="CH36" s="27">
        <f>+N36+Q36+T36+W36+Z36+AC36+AF36+AI36+AL36+AO36+AR36+AU36+AX36+BA36+BD36+BG36+BJ36+BM36+BP36+BS36+BV36+BY36+CB36+CE36</f>
        <v>0</v>
      </c>
      <c r="CI36" s="23"/>
      <c r="CJ36" s="28">
        <f>+P36+S36+V36+Y36+AB36+AE36+AH36+AK36+AN36+AQ36+AT36+AW36+AZ36+BC36+BF36+BI36+BL36+BO36+BR36+BU36+BX36+CA36+CD36+CG36</f>
        <v>0</v>
      </c>
      <c r="CK36" s="13">
        <f t="shared" si="82"/>
        <v>0</v>
      </c>
    </row>
    <row r="37" spans="1:89" x14ac:dyDescent="0.2">
      <c r="A37" s="23">
        <v>37</v>
      </c>
      <c r="B37" s="23" t="s">
        <v>29</v>
      </c>
      <c r="C37" s="23">
        <v>21012</v>
      </c>
      <c r="D37" s="24">
        <v>2013</v>
      </c>
      <c r="E37" s="23" t="s">
        <v>179</v>
      </c>
      <c r="F37" s="23" t="s">
        <v>180</v>
      </c>
      <c r="G37" s="24" t="s">
        <v>197</v>
      </c>
      <c r="H37" s="24">
        <v>5</v>
      </c>
      <c r="I37" s="24" t="s">
        <v>218</v>
      </c>
      <c r="J37" s="24" t="s">
        <v>272</v>
      </c>
      <c r="K37" s="24" t="s">
        <v>201</v>
      </c>
      <c r="L37" s="24" t="s">
        <v>215</v>
      </c>
      <c r="M37" s="24" t="s">
        <v>17</v>
      </c>
      <c r="N37" s="27"/>
      <c r="O37" s="28"/>
      <c r="P37" s="28"/>
      <c r="Q37" s="27"/>
      <c r="R37" s="28"/>
      <c r="S37" s="28"/>
      <c r="T37" s="27"/>
      <c r="U37" s="28"/>
      <c r="V37" s="28"/>
      <c r="W37" s="27"/>
      <c r="X37" s="28"/>
      <c r="Y37" s="28"/>
      <c r="Z37" s="27"/>
      <c r="AA37" s="28"/>
      <c r="AB37" s="28"/>
      <c r="AC37" s="27"/>
      <c r="AD37" s="28"/>
      <c r="AE37" s="28"/>
      <c r="AF37" s="27"/>
      <c r="AG37" s="28"/>
      <c r="AH37" s="28"/>
      <c r="AI37" s="27"/>
      <c r="AJ37" s="28"/>
      <c r="AK37" s="28"/>
      <c r="AL37" s="27"/>
      <c r="AM37" s="28"/>
      <c r="AN37" s="28"/>
      <c r="AO37" s="27"/>
      <c r="AP37" s="28"/>
      <c r="AQ37" s="28"/>
      <c r="AR37" s="27"/>
      <c r="AS37" s="28"/>
      <c r="AT37" s="28"/>
      <c r="AU37" s="27"/>
      <c r="AV37" s="28"/>
      <c r="AW37" s="28"/>
      <c r="AX37" s="27"/>
      <c r="AY37" s="28"/>
      <c r="AZ37" s="28"/>
      <c r="BA37" s="27"/>
      <c r="BB37" s="28"/>
      <c r="BC37" s="28"/>
      <c r="BD37" s="27"/>
      <c r="BE37" s="28"/>
      <c r="BF37" s="28"/>
      <c r="BG37" s="27"/>
      <c r="BH37" s="28"/>
      <c r="BI37" s="28"/>
      <c r="BJ37" s="27"/>
      <c r="BK37" s="28"/>
      <c r="BL37" s="28"/>
      <c r="BM37" s="27"/>
      <c r="BN37" s="28"/>
      <c r="BO37" s="28"/>
      <c r="BP37" s="27"/>
      <c r="BQ37" s="28"/>
      <c r="BR37" s="28"/>
      <c r="BS37" s="27"/>
      <c r="BT37" s="28"/>
      <c r="BU37" s="28"/>
      <c r="BV37" s="27"/>
      <c r="BW37" s="28"/>
      <c r="BX37" s="28"/>
      <c r="BY37" s="27"/>
      <c r="BZ37" s="28"/>
      <c r="CA37" s="28"/>
      <c r="CB37" s="27"/>
      <c r="CC37" s="28"/>
      <c r="CD37" s="28"/>
      <c r="CE37" s="27"/>
      <c r="CF37" s="28"/>
      <c r="CG37" s="28"/>
      <c r="CH37" s="27"/>
      <c r="CI37" s="23"/>
      <c r="CJ37" s="28"/>
      <c r="CK37" s="13">
        <f t="shared" si="82"/>
        <v>0</v>
      </c>
    </row>
    <row r="38" spans="1:89" x14ac:dyDescent="0.2">
      <c r="A38">
        <v>38</v>
      </c>
      <c r="B38" t="s">
        <v>29</v>
      </c>
      <c r="C38">
        <v>2018</v>
      </c>
      <c r="D38" s="11">
        <v>2018</v>
      </c>
      <c r="E38" t="s">
        <v>167</v>
      </c>
      <c r="F38" t="s">
        <v>168</v>
      </c>
      <c r="G38" s="11" t="s">
        <v>169</v>
      </c>
      <c r="H38" s="11">
        <v>5</v>
      </c>
      <c r="I38" s="11" t="s">
        <v>198</v>
      </c>
      <c r="J38" s="11" t="s">
        <v>273</v>
      </c>
      <c r="K38" s="11" t="s">
        <v>217</v>
      </c>
      <c r="L38" s="11" t="s">
        <v>223</v>
      </c>
      <c r="M38" s="11" t="s">
        <v>17</v>
      </c>
      <c r="N38" s="13">
        <v>107.62</v>
      </c>
      <c r="O38" s="2">
        <f>+P38/N38</f>
        <v>2.1948522579446199</v>
      </c>
      <c r="P38" s="2">
        <v>236.21</v>
      </c>
      <c r="R38" s="2"/>
      <c r="S38" s="2"/>
      <c r="T38" s="13">
        <v>82.7</v>
      </c>
      <c r="U38" s="2">
        <v>2.0569999999999999</v>
      </c>
      <c r="V38" s="2">
        <f>+T38*U38</f>
        <v>170.1139</v>
      </c>
      <c r="X38" s="2"/>
      <c r="Y38" s="2"/>
      <c r="Z38" s="13">
        <v>0</v>
      </c>
      <c r="AA38" s="2">
        <v>0</v>
      </c>
      <c r="AB38" s="2">
        <f t="shared" si="90"/>
        <v>0</v>
      </c>
      <c r="AC38" s="13">
        <v>103.08</v>
      </c>
      <c r="AD38" s="2">
        <f>+AE38/AC38</f>
        <v>2.0468568102444706</v>
      </c>
      <c r="AE38" s="2">
        <v>210.99</v>
      </c>
      <c r="AF38" s="13">
        <v>43.02</v>
      </c>
      <c r="AG38" s="2">
        <v>1.998</v>
      </c>
      <c r="AH38" s="2">
        <f t="shared" si="92"/>
        <v>85.953960000000009</v>
      </c>
      <c r="AI38" s="13">
        <v>0</v>
      </c>
      <c r="AJ38" s="2">
        <v>0</v>
      </c>
      <c r="AK38" s="2">
        <f t="shared" si="93"/>
        <v>0</v>
      </c>
      <c r="AL38" s="13">
        <v>20.07</v>
      </c>
      <c r="AM38" s="2">
        <v>1.998</v>
      </c>
      <c r="AN38" s="2">
        <f t="shared" si="94"/>
        <v>40.09986</v>
      </c>
      <c r="AO38" s="13">
        <v>0</v>
      </c>
      <c r="AP38" s="2">
        <v>0</v>
      </c>
      <c r="AQ38" s="2">
        <f t="shared" si="95"/>
        <v>0</v>
      </c>
      <c r="AR38" s="13">
        <v>14.85</v>
      </c>
      <c r="AS38" s="2">
        <v>1.907</v>
      </c>
      <c r="AT38" s="2">
        <f t="shared" si="96"/>
        <v>28.318950000000001</v>
      </c>
      <c r="AU38" s="13">
        <v>0</v>
      </c>
      <c r="AV38" s="2">
        <v>0</v>
      </c>
      <c r="AW38" s="2">
        <f t="shared" si="97"/>
        <v>0</v>
      </c>
      <c r="AX38" s="13">
        <v>41.1</v>
      </c>
      <c r="AY38" s="2">
        <v>2.089</v>
      </c>
      <c r="AZ38" s="2">
        <f t="shared" si="98"/>
        <v>85.857900000000001</v>
      </c>
      <c r="BB38" s="2"/>
      <c r="BC38" s="2"/>
      <c r="BD38" s="13">
        <v>67.03</v>
      </c>
      <c r="BE38" s="2">
        <f>+BF38/BD38</f>
        <v>2.0435625839176486</v>
      </c>
      <c r="BF38" s="2">
        <v>136.97999999999999</v>
      </c>
      <c r="BH38" s="2"/>
      <c r="BI38" s="2"/>
      <c r="BJ38" s="13">
        <v>47.61</v>
      </c>
      <c r="BK38" s="2">
        <v>2.2519999999999998</v>
      </c>
      <c r="BL38" s="2">
        <f t="shared" ref="BL38" si="101">+BJ38*BK38</f>
        <v>107.21771999999999</v>
      </c>
      <c r="BN38" s="2"/>
      <c r="BO38" s="2"/>
      <c r="BR38" s="2"/>
      <c r="BS38" s="13">
        <v>49.73</v>
      </c>
      <c r="BT38" s="2">
        <v>2.1120000000000001</v>
      </c>
      <c r="BU38" s="2">
        <f>+BS38*BT38</f>
        <v>105.02976</v>
      </c>
      <c r="BV38" s="13">
        <v>24.51</v>
      </c>
      <c r="BW38" s="2">
        <v>2.1120000000000001</v>
      </c>
      <c r="BX38" s="2">
        <f t="shared" si="99"/>
        <v>51.765120000000003</v>
      </c>
      <c r="BZ38" s="2"/>
      <c r="CA38" s="2"/>
      <c r="CB38" s="13">
        <v>0</v>
      </c>
      <c r="CC38" s="2">
        <v>0</v>
      </c>
      <c r="CD38" s="2">
        <f t="shared" si="100"/>
        <v>0</v>
      </c>
      <c r="CE38" s="13">
        <v>0</v>
      </c>
      <c r="CF38" s="2">
        <v>0</v>
      </c>
      <c r="CG38" s="2">
        <v>0</v>
      </c>
      <c r="CH38" s="13">
        <f t="shared" si="24"/>
        <v>601.32000000000005</v>
      </c>
      <c r="CJ38" s="2">
        <f t="shared" si="25"/>
        <v>1258.5371700000001</v>
      </c>
      <c r="CK38" s="13">
        <f t="shared" si="82"/>
        <v>120.26400000000001</v>
      </c>
    </row>
    <row r="39" spans="1:89" ht="18" x14ac:dyDescent="0.35">
      <c r="A39">
        <v>39</v>
      </c>
      <c r="B39" t="s">
        <v>29</v>
      </c>
      <c r="C39">
        <v>2001</v>
      </c>
      <c r="D39" s="11">
        <v>2002</v>
      </c>
      <c r="E39" t="s">
        <v>196</v>
      </c>
      <c r="F39" t="s">
        <v>234</v>
      </c>
      <c r="G39" s="11" t="s">
        <v>235</v>
      </c>
      <c r="H39" s="11" t="s">
        <v>236</v>
      </c>
      <c r="I39" s="11" t="s">
        <v>199</v>
      </c>
      <c r="J39" s="11" t="s">
        <v>274</v>
      </c>
      <c r="K39" s="11" t="s">
        <v>193</v>
      </c>
      <c r="L39" s="11" t="s">
        <v>216</v>
      </c>
      <c r="M39" s="11" t="s">
        <v>17</v>
      </c>
      <c r="N39" s="15">
        <v>67.95</v>
      </c>
      <c r="O39" s="4">
        <f>+P39/N39</f>
        <v>2.2045621780721119</v>
      </c>
      <c r="P39" s="4">
        <v>149.80000000000001</v>
      </c>
      <c r="Q39" s="15"/>
      <c r="R39" s="4"/>
      <c r="S39" s="4"/>
      <c r="T39" s="15">
        <v>64.38</v>
      </c>
      <c r="U39" s="4">
        <v>2.0569999999999999</v>
      </c>
      <c r="V39" s="4">
        <f>+T39*U39</f>
        <v>132.42965999999998</v>
      </c>
      <c r="W39" s="15"/>
      <c r="X39" s="4"/>
      <c r="Y39" s="4"/>
      <c r="Z39" s="15">
        <v>0</v>
      </c>
      <c r="AA39" s="4">
        <v>0</v>
      </c>
      <c r="AB39" s="4">
        <f t="shared" si="90"/>
        <v>0</v>
      </c>
      <c r="AC39" s="15">
        <v>66.42</v>
      </c>
      <c r="AD39" s="4">
        <f>+AE39/AC39</f>
        <v>2.0388437217705508</v>
      </c>
      <c r="AE39" s="4">
        <v>135.41999999999999</v>
      </c>
      <c r="AF39" s="15">
        <v>42</v>
      </c>
      <c r="AG39" s="4">
        <v>1.998</v>
      </c>
      <c r="AH39" s="4">
        <f t="shared" si="92"/>
        <v>83.915999999999997</v>
      </c>
      <c r="AI39" s="15">
        <v>0</v>
      </c>
      <c r="AJ39" s="4">
        <v>0</v>
      </c>
      <c r="AK39" s="4">
        <f t="shared" si="93"/>
        <v>0</v>
      </c>
      <c r="AL39" s="15">
        <v>43.03</v>
      </c>
      <c r="AM39" s="4">
        <f>+AN39/AL39</f>
        <v>1.957703927492447</v>
      </c>
      <c r="AN39" s="4">
        <v>84.24</v>
      </c>
      <c r="AO39" s="15">
        <v>0</v>
      </c>
      <c r="AP39" s="4">
        <v>0</v>
      </c>
      <c r="AQ39" s="4">
        <f t="shared" si="95"/>
        <v>0</v>
      </c>
      <c r="AR39" s="15">
        <v>40.39</v>
      </c>
      <c r="AS39" s="4">
        <f>+AT39/AR39</f>
        <v>1.9799455310720475</v>
      </c>
      <c r="AT39" s="4">
        <v>79.97</v>
      </c>
      <c r="AU39" s="15">
        <v>0</v>
      </c>
      <c r="AV39" s="4">
        <v>0</v>
      </c>
      <c r="AW39" s="4">
        <f t="shared" si="97"/>
        <v>0</v>
      </c>
      <c r="AX39" s="15">
        <v>62.35</v>
      </c>
      <c r="AY39" s="4">
        <v>2.089</v>
      </c>
      <c r="AZ39" s="4">
        <f t="shared" si="98"/>
        <v>130.24915000000001</v>
      </c>
      <c r="BA39" s="15"/>
      <c r="BB39" s="4"/>
      <c r="BC39" s="4"/>
      <c r="BD39" s="15">
        <v>43.78</v>
      </c>
      <c r="BE39" s="4">
        <f>+BF39/BD39</f>
        <v>2.0890817724988575</v>
      </c>
      <c r="BF39" s="4">
        <v>91.46</v>
      </c>
      <c r="BG39" s="15"/>
      <c r="BH39" s="4"/>
      <c r="BI39" s="4"/>
      <c r="BJ39" s="15">
        <v>45.68</v>
      </c>
      <c r="BK39" s="4">
        <f>+BL39/BJ39</f>
        <v>2.0790280210157617</v>
      </c>
      <c r="BL39" s="4">
        <v>94.97</v>
      </c>
      <c r="BM39" s="15"/>
      <c r="BN39" s="4"/>
      <c r="BO39" s="4"/>
      <c r="BP39" s="15"/>
      <c r="BQ39" s="4"/>
      <c r="BR39" s="4"/>
      <c r="BS39" s="15">
        <v>18</v>
      </c>
      <c r="BT39" s="4">
        <v>2.1120000000000001</v>
      </c>
      <c r="BU39" s="4">
        <f>+BS39*BT39</f>
        <v>38.016000000000005</v>
      </c>
      <c r="BV39" s="15">
        <v>18.03</v>
      </c>
      <c r="BW39" s="4">
        <v>2.1120000000000001</v>
      </c>
      <c r="BX39" s="4">
        <f t="shared" si="99"/>
        <v>38.079360000000001</v>
      </c>
      <c r="BY39" s="15"/>
      <c r="BZ39" s="4"/>
      <c r="CA39" s="4"/>
      <c r="CB39" s="15">
        <v>0</v>
      </c>
      <c r="CC39" s="4">
        <v>0</v>
      </c>
      <c r="CD39" s="4">
        <f t="shared" si="100"/>
        <v>0</v>
      </c>
      <c r="CE39" s="15">
        <v>0</v>
      </c>
      <c r="CF39" s="4">
        <v>0</v>
      </c>
      <c r="CG39" s="4">
        <v>0</v>
      </c>
      <c r="CH39" s="15">
        <f t="shared" si="24"/>
        <v>512.01</v>
      </c>
      <c r="CI39" s="3"/>
      <c r="CJ39" s="4">
        <f t="shared" si="25"/>
        <v>1058.55017</v>
      </c>
      <c r="CK39" s="13" t="s">
        <v>282</v>
      </c>
    </row>
    <row r="40" spans="1:89" ht="18" x14ac:dyDescent="0.35">
      <c r="E40" s="7" t="s">
        <v>262</v>
      </c>
      <c r="F40" t="s">
        <v>263</v>
      </c>
      <c r="N40" s="26">
        <f>SUM(N25:N39)</f>
        <v>721.94</v>
      </c>
      <c r="O40" s="26">
        <f>SUM(O25:O39)</f>
        <v>15.638522349640205</v>
      </c>
      <c r="P40" s="26">
        <f>SUM(P25:P39)</f>
        <v>1616.6999999999998</v>
      </c>
      <c r="Q40" s="26">
        <f>SUM(Q25:Q39)</f>
        <v>44</v>
      </c>
      <c r="R40" s="26">
        <f>SUM(R25:R39)</f>
        <v>5.78</v>
      </c>
      <c r="S40" s="26">
        <f>SUM(S25:S39)</f>
        <v>127.16</v>
      </c>
      <c r="T40" s="26">
        <f>SUM(T25:T39)</f>
        <v>680.9</v>
      </c>
      <c r="U40" s="26">
        <f>SUM(U25:U39)</f>
        <v>14.849006708011645</v>
      </c>
      <c r="V40" s="26">
        <f>SUM(V25:V39)</f>
        <v>1448.6572200000001</v>
      </c>
      <c r="W40" s="26">
        <f>SUM(W25:W39)</f>
        <v>68</v>
      </c>
      <c r="X40" s="26">
        <f>SUM(X25:X39)</f>
        <v>5.78</v>
      </c>
      <c r="Y40" s="26">
        <f>SUM(Y25:Y39)</f>
        <v>196.52</v>
      </c>
      <c r="Z40" s="26">
        <f>SUM(Z25:Z39)</f>
        <v>0</v>
      </c>
      <c r="AA40" s="26">
        <f>SUM(AA25:AA39)</f>
        <v>0</v>
      </c>
      <c r="AB40" s="26">
        <f>SUM(AB25:AB39)</f>
        <v>0</v>
      </c>
      <c r="AC40" s="26">
        <f>SUM(AC25:AC39)</f>
        <v>685.47</v>
      </c>
      <c r="AD40" s="26">
        <f>SUM(AD25:AD39)</f>
        <v>17.440172206342201</v>
      </c>
      <c r="AE40" s="26">
        <f>SUM(AE25:AE39)</f>
        <v>1477.4997600000004</v>
      </c>
      <c r="AF40" s="26">
        <f>SUM(AF25:AF39)</f>
        <v>701.43000000000006</v>
      </c>
      <c r="AG40" s="26">
        <f>SUM(AG25:AG39)</f>
        <v>16.524000000000001</v>
      </c>
      <c r="AH40" s="26">
        <f>SUM(AH25:AH39)</f>
        <v>1456.9340400000001</v>
      </c>
      <c r="AI40" s="26">
        <f>SUM(AI25:AI39)</f>
        <v>0</v>
      </c>
      <c r="AJ40" s="26">
        <f>SUM(AJ25:AJ39)</f>
        <v>0</v>
      </c>
      <c r="AK40" s="26">
        <f>SUM(AK25:AK39)</f>
        <v>0</v>
      </c>
      <c r="AL40" s="26">
        <f>SUM(AL25:AL39)</f>
        <v>532.82000000000005</v>
      </c>
      <c r="AM40" s="26">
        <f>SUM(AM25:AM39)</f>
        <v>16.464249809384526</v>
      </c>
      <c r="AN40" s="26">
        <f>SUM(AN25:AN39)</f>
        <v>1100.79458</v>
      </c>
      <c r="AO40" s="26">
        <f>SUM(AO25:AO39)</f>
        <v>61.8</v>
      </c>
      <c r="AP40" s="26">
        <f>SUM(AP25:AP39)</f>
        <v>2.6989999999999998</v>
      </c>
      <c r="AQ40" s="26">
        <f>SUM(AQ25:AQ39)</f>
        <v>166.79819999999998</v>
      </c>
      <c r="AR40" s="26">
        <f>SUM(AR25:AR39)</f>
        <v>393.34000000000003</v>
      </c>
      <c r="AS40" s="26">
        <f>SUM(AS25:AS39)</f>
        <v>15.868945531072049</v>
      </c>
      <c r="AT40" s="26">
        <f>SUM(AT25:AT39)</f>
        <v>783.47465</v>
      </c>
      <c r="AU40" s="26">
        <f>SUM(AU25:AU39)</f>
        <v>57.7</v>
      </c>
      <c r="AV40" s="26">
        <f>SUM(AV25:AV39)</f>
        <v>5.3979999999999997</v>
      </c>
      <c r="AW40" s="26">
        <f>SUM(AW25:AW39)</f>
        <v>155.73230000000001</v>
      </c>
      <c r="AX40" s="26">
        <f>SUM(AX25:AX39)</f>
        <v>467.32000000000005</v>
      </c>
      <c r="AY40" s="26">
        <f>SUM(AY25:AY39)</f>
        <v>15.072962398857687</v>
      </c>
      <c r="AZ40" s="26">
        <f>SUM(AZ25:AZ39)</f>
        <v>1008.9766199999999</v>
      </c>
      <c r="BA40" s="26">
        <f>SUM(BA25:BA39)</f>
        <v>0</v>
      </c>
      <c r="BB40" s="26">
        <f>SUM(BB25:BB39)</f>
        <v>0</v>
      </c>
      <c r="BC40" s="26">
        <f>SUM(BC25:BC39)</f>
        <v>0</v>
      </c>
      <c r="BD40" s="26">
        <f>SUM(BD25:BD39)</f>
        <v>449.61999999999989</v>
      </c>
      <c r="BE40" s="26">
        <f>SUM(BE25:BE39)</f>
        <v>17.032644356416505</v>
      </c>
      <c r="BF40" s="26">
        <f>SUM(BF25:BF39)</f>
        <v>962.87550999999996</v>
      </c>
      <c r="BG40" s="26">
        <f>SUM(BG25:BG39)</f>
        <v>0</v>
      </c>
      <c r="BH40" s="26">
        <f>SUM(BH25:BH39)</f>
        <v>0</v>
      </c>
      <c r="BI40" s="26">
        <f>SUM(BI25:BI39)</f>
        <v>0</v>
      </c>
      <c r="BJ40" s="26">
        <f>SUM(BJ25:BJ39)</f>
        <v>372.97</v>
      </c>
      <c r="BK40" s="26">
        <f>SUM(BK25:BK39)</f>
        <v>15.007907379466065</v>
      </c>
      <c r="BL40" s="26">
        <f>SUM(BL25:BL39)</f>
        <v>810.58897000000002</v>
      </c>
      <c r="BM40" s="26">
        <f>SUM(BM25:BM39)</f>
        <v>0</v>
      </c>
      <c r="BN40" s="26">
        <f>SUM(BN25:BN39)</f>
        <v>0</v>
      </c>
      <c r="BO40" s="26">
        <f>SUM(BO25:BO39)</f>
        <v>0</v>
      </c>
      <c r="BP40" s="26">
        <f>SUM(BP25:BP39)</f>
        <v>0</v>
      </c>
      <c r="BQ40" s="26">
        <f>SUM(BQ25:BQ39)</f>
        <v>0</v>
      </c>
      <c r="BR40" s="26">
        <f>SUM(BR25:BR39)</f>
        <v>0</v>
      </c>
      <c r="BS40" s="26">
        <f>SUM(BS25:BS39)</f>
        <v>455.80000000000007</v>
      </c>
      <c r="BT40" s="26">
        <f>SUM(BT25:BT39)</f>
        <v>17.650768063261271</v>
      </c>
      <c r="BU40" s="26">
        <f>SUM(BU25:BU39)</f>
        <v>1012.6910799999999</v>
      </c>
      <c r="BV40" s="26">
        <f>SUM(BV25:BV39)</f>
        <v>710.77999999999986</v>
      </c>
      <c r="BW40" s="26">
        <f>SUM(BW25:BW39)</f>
        <v>17.471353398332628</v>
      </c>
      <c r="BX40" s="26">
        <f>SUM(BX25:BX39)</f>
        <v>1571.3168000000001</v>
      </c>
      <c r="BY40" s="26">
        <f>SUM(BY25:BY39)</f>
        <v>0</v>
      </c>
      <c r="BZ40" s="26">
        <f>SUM(BZ25:BZ39)</f>
        <v>0</v>
      </c>
      <c r="CA40" s="26">
        <f>SUM(CA25:CA39)</f>
        <v>0</v>
      </c>
      <c r="CB40" s="26">
        <f>SUM(CB25:CB39)</f>
        <v>305.43</v>
      </c>
      <c r="CC40" s="26">
        <f>SUM(CC25:CC39)</f>
        <v>13.824209510968396</v>
      </c>
      <c r="CD40" s="26">
        <f>SUM(CD25:CD39)</f>
        <v>701.19358999999997</v>
      </c>
      <c r="CE40" s="26">
        <f>SUM(CE25:CE39)</f>
        <v>0</v>
      </c>
      <c r="CF40" s="26">
        <f>SUM(CF25:CF39)</f>
        <v>0</v>
      </c>
      <c r="CG40" s="26">
        <f>SUM(CG25:CG39)</f>
        <v>0</v>
      </c>
      <c r="CH40" s="26">
        <f t="shared" si="24"/>
        <v>6709.3200000000015</v>
      </c>
      <c r="CI40" s="26"/>
      <c r="CJ40" s="26">
        <f t="shared" si="25"/>
        <v>14597.913320000001</v>
      </c>
      <c r="CK40" s="13"/>
    </row>
    <row r="42" spans="1:89" x14ac:dyDescent="0.2">
      <c r="A42">
        <v>125</v>
      </c>
      <c r="B42" t="s">
        <v>41</v>
      </c>
      <c r="C42">
        <v>2017</v>
      </c>
      <c r="D42" s="11">
        <v>2018</v>
      </c>
      <c r="E42" t="s">
        <v>42</v>
      </c>
      <c r="F42" t="s">
        <v>44</v>
      </c>
      <c r="G42" s="11" t="s">
        <v>129</v>
      </c>
      <c r="H42" s="11">
        <v>10</v>
      </c>
      <c r="I42" s="11" t="s">
        <v>206</v>
      </c>
      <c r="J42" s="11" t="s">
        <v>264</v>
      </c>
      <c r="K42" s="11" t="s">
        <v>211</v>
      </c>
      <c r="L42" s="11" t="s">
        <v>212</v>
      </c>
      <c r="M42" s="11" t="s">
        <v>15</v>
      </c>
      <c r="N42" s="13">
        <v>13.31</v>
      </c>
      <c r="O42" s="2">
        <v>1.8540000000000001</v>
      </c>
      <c r="P42" s="2">
        <f t="shared" ref="P42:P46" si="102">+N42*O42</f>
        <v>24.676740000000002</v>
      </c>
      <c r="Q42" s="13">
        <v>0</v>
      </c>
      <c r="R42" s="2">
        <v>0</v>
      </c>
      <c r="S42" s="2">
        <f t="shared" ref="S42:S46" si="103">+Q42*R42</f>
        <v>0</v>
      </c>
      <c r="T42" s="13">
        <v>0</v>
      </c>
      <c r="U42" s="2">
        <v>0</v>
      </c>
      <c r="V42" s="2">
        <f t="shared" ref="V42" si="104">+T42*U42</f>
        <v>0</v>
      </c>
      <c r="W42" s="13">
        <v>0</v>
      </c>
      <c r="X42" s="2">
        <v>0</v>
      </c>
      <c r="Y42" s="2">
        <f t="shared" ref="Y42:Y46" si="105">+W42*X42</f>
        <v>0</v>
      </c>
      <c r="Z42" s="13">
        <v>0</v>
      </c>
      <c r="AA42" s="2">
        <v>0</v>
      </c>
      <c r="AB42" s="2">
        <f t="shared" ref="AB42:AB43" si="106">+Z42*AA42</f>
        <v>0</v>
      </c>
      <c r="AC42" s="13">
        <f>354.3-AC43-AC44-AC46</f>
        <v>128.39999999999998</v>
      </c>
      <c r="AD42" s="2">
        <v>2.6989999999999998</v>
      </c>
      <c r="AE42" s="2">
        <f t="shared" ref="AE42:AE46" si="107">+AC42*AD42</f>
        <v>346.55159999999989</v>
      </c>
      <c r="AF42" s="13">
        <v>0</v>
      </c>
      <c r="AG42" s="2">
        <v>0</v>
      </c>
      <c r="AH42" s="2">
        <f t="shared" ref="AH42:AH43" si="108">+AF42*AG42</f>
        <v>0</v>
      </c>
      <c r="AI42" s="13">
        <v>0</v>
      </c>
      <c r="AJ42" s="2">
        <v>0</v>
      </c>
      <c r="AK42" s="2">
        <f t="shared" ref="AK42:AK46" si="109">+AI42*AJ42</f>
        <v>0</v>
      </c>
      <c r="AL42" s="13">
        <v>0</v>
      </c>
      <c r="AM42" s="2">
        <v>0</v>
      </c>
      <c r="AN42" s="2">
        <f t="shared" ref="AN42:AN43" si="110">+AL42*AM42</f>
        <v>0</v>
      </c>
      <c r="AO42" s="13">
        <f>293.1-AO43-AO44-AO46</f>
        <v>134.10000000000002</v>
      </c>
      <c r="AP42" s="2">
        <v>2.6989999999999998</v>
      </c>
      <c r="AQ42" s="2">
        <f t="shared" ref="AQ42:AQ46" si="111">+AO42*AP42</f>
        <v>361.93590000000006</v>
      </c>
      <c r="AR42" s="13">
        <v>0</v>
      </c>
      <c r="AS42" s="2">
        <v>0</v>
      </c>
      <c r="AT42" s="2">
        <f t="shared" ref="AT42:AT43" si="112">+AR42*AS42</f>
        <v>0</v>
      </c>
      <c r="AU42" s="13">
        <f>322.9-AU43-AU44-AU46</f>
        <v>129.67000000000002</v>
      </c>
      <c r="AV42" s="2">
        <v>2.6989999999999998</v>
      </c>
      <c r="AW42" s="2">
        <f t="shared" ref="AW42:AW46" si="113">+AU42*AV42</f>
        <v>349.97933</v>
      </c>
      <c r="AX42" s="13">
        <v>0</v>
      </c>
      <c r="AY42" s="2">
        <v>0</v>
      </c>
      <c r="AZ42" s="2">
        <f t="shared" ref="AZ42:AZ43" si="114">+AX42*AY42</f>
        <v>0</v>
      </c>
      <c r="BA42" s="13">
        <v>0</v>
      </c>
      <c r="BB42" s="2">
        <v>0</v>
      </c>
      <c r="BC42" s="2">
        <f t="shared" ref="BC42:BC46" si="115">+BA42*BB42</f>
        <v>0</v>
      </c>
      <c r="BD42" s="13">
        <v>0</v>
      </c>
      <c r="BE42" s="2">
        <v>0</v>
      </c>
      <c r="BF42" s="2">
        <v>0</v>
      </c>
      <c r="BG42" s="13">
        <v>0</v>
      </c>
      <c r="BH42" s="2">
        <v>0</v>
      </c>
      <c r="BI42" s="2">
        <f>+BG42*BH42</f>
        <v>0</v>
      </c>
      <c r="BJ42" s="13">
        <v>0</v>
      </c>
      <c r="BK42" s="2">
        <v>0</v>
      </c>
      <c r="BL42" s="2">
        <v>0</v>
      </c>
      <c r="BM42" s="13">
        <v>0</v>
      </c>
      <c r="BN42" s="2">
        <v>0</v>
      </c>
      <c r="BO42" s="2">
        <f t="shared" ref="BO42:BO46" si="116">+BM42*BN42</f>
        <v>0</v>
      </c>
      <c r="BP42" s="13">
        <v>0</v>
      </c>
      <c r="BQ42" s="2">
        <v>0</v>
      </c>
      <c r="BR42" s="2">
        <v>0</v>
      </c>
      <c r="BS42" s="13">
        <v>0</v>
      </c>
      <c r="BT42" s="2">
        <v>0</v>
      </c>
      <c r="BU42" s="2">
        <f t="shared" ref="BU42:BU46" si="117">+BS42*BT42</f>
        <v>0</v>
      </c>
      <c r="BV42" s="13">
        <v>0</v>
      </c>
      <c r="BW42" s="2">
        <v>0</v>
      </c>
      <c r="BX42" s="2">
        <v>0</v>
      </c>
      <c r="BY42" s="13">
        <v>0</v>
      </c>
      <c r="BZ42" s="2">
        <v>0</v>
      </c>
      <c r="CA42" s="2">
        <f t="shared" ref="CA42:CA46" si="118">+BY42*BZ42</f>
        <v>0</v>
      </c>
      <c r="CB42" s="13">
        <v>0</v>
      </c>
      <c r="CC42" s="2">
        <v>0</v>
      </c>
      <c r="CD42" s="2">
        <v>0</v>
      </c>
      <c r="CE42" s="13">
        <v>0</v>
      </c>
      <c r="CF42" s="2">
        <v>0</v>
      </c>
      <c r="CG42" s="2">
        <f t="shared" ref="CG42:CG46" si="119">+CE42*CF42</f>
        <v>0</v>
      </c>
      <c r="CH42" s="13">
        <f t="shared" si="24"/>
        <v>405.48</v>
      </c>
      <c r="CJ42" s="2">
        <f t="shared" si="25"/>
        <v>1083.14357</v>
      </c>
      <c r="CK42" s="13">
        <f>CH42/H42</f>
        <v>40.548000000000002</v>
      </c>
    </row>
    <row r="43" spans="1:89" x14ac:dyDescent="0.2">
      <c r="A43">
        <v>126</v>
      </c>
      <c r="B43" t="s">
        <v>41</v>
      </c>
      <c r="C43">
        <v>2016</v>
      </c>
      <c r="D43" s="11">
        <v>2017</v>
      </c>
      <c r="E43" t="s">
        <v>42</v>
      </c>
      <c r="F43" t="s">
        <v>202</v>
      </c>
      <c r="G43" s="11" t="s">
        <v>129</v>
      </c>
      <c r="H43" s="11">
        <v>10</v>
      </c>
      <c r="I43" s="11" t="s">
        <v>207</v>
      </c>
      <c r="J43" s="11" t="s">
        <v>267</v>
      </c>
      <c r="K43" s="11" t="s">
        <v>211</v>
      </c>
      <c r="L43" s="11" t="s">
        <v>212</v>
      </c>
      <c r="M43" s="11" t="s">
        <v>15</v>
      </c>
      <c r="N43" s="13">
        <v>30</v>
      </c>
      <c r="O43" s="2">
        <v>1.8540000000000001</v>
      </c>
      <c r="P43" s="2">
        <f t="shared" si="102"/>
        <v>55.620000000000005</v>
      </c>
      <c r="Q43" s="13">
        <v>0</v>
      </c>
      <c r="R43" s="2">
        <v>0</v>
      </c>
      <c r="S43" s="2">
        <v>0</v>
      </c>
      <c r="T43" s="13">
        <v>108.27</v>
      </c>
      <c r="U43" s="2">
        <f>+V43/T43</f>
        <v>1.8654290200424863</v>
      </c>
      <c r="V43" s="2">
        <v>201.97</v>
      </c>
      <c r="W43" s="13">
        <v>0</v>
      </c>
      <c r="X43" s="2">
        <v>0</v>
      </c>
      <c r="Y43" s="2">
        <f t="shared" si="105"/>
        <v>0</v>
      </c>
      <c r="Z43" s="13">
        <v>0</v>
      </c>
      <c r="AA43" s="2">
        <v>0</v>
      </c>
      <c r="AB43" s="2">
        <f t="shared" si="106"/>
        <v>0</v>
      </c>
      <c r="AC43" s="13">
        <f>7.2+5.3+8.5+6.6+9+4.5+4.5+5+4.7+7.6+3.6+5.4+8.5</f>
        <v>80.400000000000006</v>
      </c>
      <c r="AD43" s="2">
        <v>2.6989999999999998</v>
      </c>
      <c r="AE43" s="2">
        <f t="shared" si="107"/>
        <v>216.99960000000002</v>
      </c>
      <c r="AF43" s="13">
        <v>0</v>
      </c>
      <c r="AG43" s="2">
        <v>0</v>
      </c>
      <c r="AH43" s="2">
        <f t="shared" si="108"/>
        <v>0</v>
      </c>
      <c r="AI43" s="13">
        <v>0</v>
      </c>
      <c r="AJ43" s="2">
        <v>0</v>
      </c>
      <c r="AK43" s="2">
        <f t="shared" si="109"/>
        <v>0</v>
      </c>
      <c r="AL43" s="13">
        <v>0</v>
      </c>
      <c r="AM43" s="2">
        <v>0</v>
      </c>
      <c r="AN43" s="2">
        <f t="shared" si="110"/>
        <v>0</v>
      </c>
      <c r="AO43" s="13">
        <f>8+5.5+5.7+7.3+8.2+5.7+7.1</f>
        <v>47.500000000000007</v>
      </c>
      <c r="AP43" s="2">
        <v>2.6989999999999998</v>
      </c>
      <c r="AQ43" s="2">
        <f t="shared" si="111"/>
        <v>128.20250000000001</v>
      </c>
      <c r="AR43" s="13">
        <v>0</v>
      </c>
      <c r="AS43" s="2">
        <v>0</v>
      </c>
      <c r="AT43" s="2">
        <f t="shared" si="112"/>
        <v>0</v>
      </c>
      <c r="AU43" s="13">
        <f>6.1+5.4+10.8+10+10.5+5.6+4.6+7.2+4.2+5.8+8.5</f>
        <v>78.7</v>
      </c>
      <c r="AV43" s="2">
        <v>2.6989999999999998</v>
      </c>
      <c r="AW43" s="2">
        <f t="shared" si="113"/>
        <v>212.41129999999998</v>
      </c>
      <c r="AX43" s="13">
        <v>0</v>
      </c>
      <c r="AY43" s="2">
        <v>0</v>
      </c>
      <c r="AZ43" s="2">
        <f t="shared" si="114"/>
        <v>0</v>
      </c>
      <c r="BA43" s="13">
        <v>0</v>
      </c>
      <c r="BB43" s="2">
        <v>0</v>
      </c>
      <c r="BC43" s="2">
        <f t="shared" si="115"/>
        <v>0</v>
      </c>
      <c r="BD43" s="13">
        <v>0</v>
      </c>
      <c r="BE43" s="2">
        <v>0</v>
      </c>
      <c r="BF43" s="2">
        <v>0</v>
      </c>
      <c r="BG43" s="13">
        <v>0</v>
      </c>
      <c r="BH43" s="2">
        <v>0</v>
      </c>
      <c r="BI43" s="2">
        <f>+BG43*BH43</f>
        <v>0</v>
      </c>
      <c r="BJ43" s="13">
        <v>0</v>
      </c>
      <c r="BK43" s="2">
        <v>0</v>
      </c>
      <c r="BL43" s="2">
        <v>0</v>
      </c>
      <c r="BM43" s="13">
        <v>0</v>
      </c>
      <c r="BN43" s="2">
        <v>0</v>
      </c>
      <c r="BO43" s="2">
        <f t="shared" si="116"/>
        <v>0</v>
      </c>
      <c r="BP43" s="13">
        <v>0</v>
      </c>
      <c r="BQ43" s="2">
        <v>0</v>
      </c>
      <c r="BR43" s="2">
        <v>0</v>
      </c>
      <c r="BS43" s="13">
        <v>0</v>
      </c>
      <c r="BT43" s="2">
        <v>0</v>
      </c>
      <c r="BU43" s="2">
        <f t="shared" si="117"/>
        <v>0</v>
      </c>
      <c r="BV43" s="13">
        <v>0</v>
      </c>
      <c r="BW43" s="2">
        <v>0</v>
      </c>
      <c r="BX43" s="2">
        <v>0</v>
      </c>
      <c r="BY43" s="13">
        <v>0</v>
      </c>
      <c r="BZ43" s="2">
        <v>0</v>
      </c>
      <c r="CA43" s="2">
        <f t="shared" si="118"/>
        <v>0</v>
      </c>
      <c r="CB43" s="13">
        <v>0</v>
      </c>
      <c r="CC43" s="2">
        <v>0</v>
      </c>
      <c r="CD43" s="2">
        <v>0</v>
      </c>
      <c r="CE43" s="13">
        <v>0</v>
      </c>
      <c r="CF43" s="2">
        <v>0</v>
      </c>
      <c r="CG43" s="2">
        <f t="shared" si="119"/>
        <v>0</v>
      </c>
      <c r="CH43" s="13">
        <f t="shared" si="24"/>
        <v>344.87</v>
      </c>
      <c r="CJ43" s="2">
        <f t="shared" si="25"/>
        <v>815.20339999999999</v>
      </c>
      <c r="CK43" s="13">
        <f t="shared" ref="CK43:CK46" si="120">CH43/H43</f>
        <v>34.487000000000002</v>
      </c>
    </row>
    <row r="44" spans="1:89" x14ac:dyDescent="0.2">
      <c r="A44">
        <v>225</v>
      </c>
      <c r="B44" t="s">
        <v>41</v>
      </c>
      <c r="C44">
        <v>2018</v>
      </c>
      <c r="D44" s="11">
        <v>2018</v>
      </c>
      <c r="E44" t="s">
        <v>43</v>
      </c>
      <c r="F44" t="s">
        <v>46</v>
      </c>
      <c r="G44" s="11" t="s">
        <v>129</v>
      </c>
      <c r="H44" s="11">
        <v>10</v>
      </c>
      <c r="I44" s="11" t="s">
        <v>208</v>
      </c>
      <c r="J44" s="11" t="s">
        <v>273</v>
      </c>
      <c r="K44" s="11" t="s">
        <v>211</v>
      </c>
      <c r="L44" s="11" t="s">
        <v>212</v>
      </c>
      <c r="M44" s="11" t="s">
        <v>15</v>
      </c>
      <c r="N44" s="13">
        <v>48.7</v>
      </c>
      <c r="O44" s="2">
        <v>1.8540000000000001</v>
      </c>
      <c r="P44" s="2">
        <f t="shared" si="102"/>
        <v>90.289800000000014</v>
      </c>
      <c r="Q44" s="13">
        <v>0</v>
      </c>
      <c r="R44" s="2">
        <v>0</v>
      </c>
      <c r="S44" s="2">
        <f t="shared" si="103"/>
        <v>0</v>
      </c>
      <c r="T44" s="13">
        <v>114.9</v>
      </c>
      <c r="U44" s="2">
        <f>+V44/T44</f>
        <v>1.8680591818973018</v>
      </c>
      <c r="V44" s="2">
        <v>214.64</v>
      </c>
      <c r="W44" s="13">
        <v>0</v>
      </c>
      <c r="X44" s="2">
        <v>0</v>
      </c>
      <c r="Y44" s="2">
        <f t="shared" si="105"/>
        <v>0</v>
      </c>
      <c r="Z44" s="13">
        <v>14.96</v>
      </c>
      <c r="AA44" s="2">
        <v>1.87</v>
      </c>
      <c r="AB44" s="2">
        <f>+Z44*AA44</f>
        <v>27.975200000000005</v>
      </c>
      <c r="AC44" s="13">
        <f>7+12.9+6+5.7+4.6+9.5+11.5+8.7+4.5+4.6+11.7+10.8+8</f>
        <v>105.49999999999999</v>
      </c>
      <c r="AD44" s="2">
        <v>2.6989999999999998</v>
      </c>
      <c r="AE44" s="2">
        <f>+AC44*AD44</f>
        <v>284.74449999999996</v>
      </c>
      <c r="AF44" s="13">
        <v>8.36</v>
      </c>
      <c r="AG44" s="2">
        <v>1.8440000000000001</v>
      </c>
      <c r="AH44" s="2">
        <f>+AF44*AG44</f>
        <v>15.415839999999999</v>
      </c>
      <c r="AI44" s="13">
        <v>0</v>
      </c>
      <c r="AJ44" s="2">
        <v>0</v>
      </c>
      <c r="AK44" s="2">
        <f t="shared" si="109"/>
        <v>0</v>
      </c>
      <c r="AL44" s="13">
        <v>9.2200000000000006</v>
      </c>
      <c r="AM44" s="2">
        <v>1.8440000000000001</v>
      </c>
      <c r="AN44" s="2">
        <f>+AL44*AM44</f>
        <v>17.00168</v>
      </c>
      <c r="AO44" s="13">
        <f>5.9+9.1+10.7+6.3+8.8+6.7</f>
        <v>47.5</v>
      </c>
      <c r="AP44" s="2">
        <v>2.6989999999999998</v>
      </c>
      <c r="AQ44" s="2">
        <f t="shared" si="111"/>
        <v>128.20249999999999</v>
      </c>
      <c r="AR44" s="13">
        <v>0</v>
      </c>
      <c r="AS44" s="2">
        <v>0</v>
      </c>
      <c r="AT44" s="2">
        <f>+AR44*AS44</f>
        <v>0</v>
      </c>
      <c r="AU44" s="13">
        <f>11.2+3.4+10.3+8.33+10.4+11.6+6.8+9.4+9.8+6.8</f>
        <v>88.029999999999987</v>
      </c>
      <c r="AV44" s="2">
        <v>2.6989999999999998</v>
      </c>
      <c r="AW44" s="2">
        <f t="shared" si="113"/>
        <v>237.59296999999995</v>
      </c>
      <c r="AX44" s="13">
        <v>0</v>
      </c>
      <c r="AY44" s="2">
        <v>0</v>
      </c>
      <c r="AZ44" s="2">
        <v>0</v>
      </c>
      <c r="BA44" s="13">
        <v>0</v>
      </c>
      <c r="BB44" s="2">
        <v>0</v>
      </c>
      <c r="BC44" s="2">
        <f t="shared" si="115"/>
        <v>0</v>
      </c>
      <c r="BD44" s="13">
        <v>0</v>
      </c>
      <c r="BE44" s="2">
        <v>0</v>
      </c>
      <c r="BF44" s="2">
        <v>0</v>
      </c>
      <c r="BG44" s="13">
        <v>0</v>
      </c>
      <c r="BH44" s="2">
        <v>0</v>
      </c>
      <c r="BI44" s="2">
        <f>+BG44*BH44</f>
        <v>0</v>
      </c>
      <c r="BJ44" s="13">
        <v>9.23</v>
      </c>
      <c r="BK44" s="2">
        <v>2.0219999999999998</v>
      </c>
      <c r="BL44" s="2">
        <f>+BJ44*BK44</f>
        <v>18.663059999999998</v>
      </c>
      <c r="BM44" s="13">
        <v>0</v>
      </c>
      <c r="BN44" s="2">
        <v>0</v>
      </c>
      <c r="BO44" s="2">
        <f t="shared" si="116"/>
        <v>0</v>
      </c>
      <c r="BP44" s="13">
        <v>0</v>
      </c>
      <c r="BQ44" s="2">
        <v>0</v>
      </c>
      <c r="BR44" s="2">
        <v>0</v>
      </c>
      <c r="BS44" s="13">
        <v>0</v>
      </c>
      <c r="BT44" s="2">
        <v>0</v>
      </c>
      <c r="BU44" s="2">
        <f t="shared" si="117"/>
        <v>0</v>
      </c>
      <c r="BV44" s="13">
        <v>0</v>
      </c>
      <c r="BW44" s="2">
        <v>0</v>
      </c>
      <c r="BX44" s="2">
        <v>0</v>
      </c>
      <c r="BY44" s="13">
        <v>0</v>
      </c>
      <c r="BZ44" s="2">
        <v>0</v>
      </c>
      <c r="CA44" s="2">
        <f t="shared" si="118"/>
        <v>0</v>
      </c>
      <c r="CB44" s="13">
        <v>25.91</v>
      </c>
      <c r="CC44" s="2">
        <v>1.7689999999999999</v>
      </c>
      <c r="CD44" s="2">
        <f>+CB44*CC44</f>
        <v>45.834789999999998</v>
      </c>
      <c r="CE44" s="13">
        <v>0</v>
      </c>
      <c r="CF44" s="2">
        <v>0</v>
      </c>
      <c r="CG44" s="2">
        <f t="shared" si="119"/>
        <v>0</v>
      </c>
      <c r="CH44" s="13">
        <f t="shared" si="24"/>
        <v>472.31000000000006</v>
      </c>
      <c r="CJ44" s="2">
        <f t="shared" si="25"/>
        <v>1080.3603399999997</v>
      </c>
      <c r="CK44" s="13">
        <f t="shared" si="120"/>
        <v>47.231000000000009</v>
      </c>
    </row>
    <row r="45" spans="1:89" x14ac:dyDescent="0.2">
      <c r="A45">
        <v>226</v>
      </c>
      <c r="B45" t="s">
        <v>41</v>
      </c>
      <c r="C45">
        <v>2020</v>
      </c>
      <c r="D45" s="11">
        <v>2020</v>
      </c>
      <c r="E45" t="s">
        <v>43</v>
      </c>
      <c r="F45" t="s">
        <v>203</v>
      </c>
      <c r="G45" s="11" t="s">
        <v>129</v>
      </c>
      <c r="H45" s="11">
        <v>10</v>
      </c>
      <c r="I45" s="11" t="s">
        <v>209</v>
      </c>
      <c r="J45" s="11" t="s">
        <v>273</v>
      </c>
      <c r="K45" s="11" t="s">
        <v>211</v>
      </c>
      <c r="L45" s="11" t="s">
        <v>212</v>
      </c>
      <c r="M45" s="11" t="s">
        <v>15</v>
      </c>
      <c r="N45" s="13">
        <v>13.96</v>
      </c>
      <c r="O45" s="2">
        <v>1.8540000000000001</v>
      </c>
      <c r="P45" s="2">
        <f>+N45*O45</f>
        <v>25.881840000000004</v>
      </c>
      <c r="R45" s="2"/>
      <c r="S45" s="2"/>
      <c r="T45" s="13">
        <v>114.05</v>
      </c>
      <c r="U45" s="2">
        <f>+V45/T45</f>
        <v>1.8661113546690049</v>
      </c>
      <c r="V45" s="2">
        <v>212.83</v>
      </c>
      <c r="X45" s="2"/>
      <c r="Y45" s="2"/>
      <c r="AB45" s="2"/>
      <c r="AC45" s="13">
        <v>0</v>
      </c>
      <c r="AD45" s="2"/>
      <c r="AE45" s="2"/>
      <c r="AH45" s="2"/>
      <c r="AJ45" s="2"/>
      <c r="AK45" s="2"/>
      <c r="AN45" s="2"/>
      <c r="AP45" s="2"/>
      <c r="AQ45" s="2"/>
      <c r="AT45" s="2"/>
      <c r="AV45" s="2"/>
      <c r="AW45" s="2"/>
      <c r="AZ45" s="2"/>
      <c r="BB45" s="2"/>
      <c r="BC45" s="2"/>
      <c r="BF45" s="2"/>
      <c r="BH45" s="2"/>
      <c r="BI45" s="2"/>
      <c r="BL45" s="2"/>
      <c r="BN45" s="2"/>
      <c r="BO45" s="2"/>
      <c r="BR45" s="2"/>
      <c r="BT45" s="2"/>
      <c r="BU45" s="2"/>
      <c r="BX45" s="2"/>
      <c r="BZ45" s="2"/>
      <c r="CA45" s="2"/>
      <c r="CD45" s="2"/>
      <c r="CF45" s="2"/>
      <c r="CG45" s="2"/>
      <c r="CK45" s="13">
        <f>CH45/H45</f>
        <v>0</v>
      </c>
    </row>
    <row r="46" spans="1:89" ht="18" x14ac:dyDescent="0.35">
      <c r="A46">
        <v>250</v>
      </c>
      <c r="B46" t="s">
        <v>41</v>
      </c>
      <c r="C46">
        <v>2016</v>
      </c>
      <c r="D46" s="11">
        <v>2016</v>
      </c>
      <c r="E46" t="s">
        <v>204</v>
      </c>
      <c r="F46" t="s">
        <v>205</v>
      </c>
      <c r="G46" s="11" t="s">
        <v>129</v>
      </c>
      <c r="H46" s="11">
        <v>10</v>
      </c>
      <c r="I46" s="11" t="s">
        <v>210</v>
      </c>
      <c r="J46" s="11" t="s">
        <v>273</v>
      </c>
      <c r="K46" s="11" t="s">
        <v>211</v>
      </c>
      <c r="L46" s="11" t="s">
        <v>213</v>
      </c>
      <c r="M46" s="11" t="s">
        <v>15</v>
      </c>
      <c r="N46" s="15">
        <v>10.47</v>
      </c>
      <c r="O46" s="4">
        <v>1.8540000000000001</v>
      </c>
      <c r="P46" s="4">
        <f t="shared" si="102"/>
        <v>19.411380000000001</v>
      </c>
      <c r="Q46" s="15">
        <v>0</v>
      </c>
      <c r="R46" s="4">
        <v>0</v>
      </c>
      <c r="S46" s="4">
        <f t="shared" si="103"/>
        <v>0</v>
      </c>
      <c r="T46" s="15">
        <v>48.77</v>
      </c>
      <c r="U46" s="4">
        <f>+V46/T46</f>
        <v>1.878203813819971</v>
      </c>
      <c r="V46" s="4">
        <v>91.6</v>
      </c>
      <c r="W46" s="15">
        <v>0</v>
      </c>
      <c r="X46" s="4">
        <v>0</v>
      </c>
      <c r="Y46" s="4">
        <f t="shared" si="105"/>
        <v>0</v>
      </c>
      <c r="Z46" s="15">
        <v>0</v>
      </c>
      <c r="AA46" s="4">
        <v>0</v>
      </c>
      <c r="AB46" s="4">
        <v>0</v>
      </c>
      <c r="AC46" s="15">
        <f>14+13+13</f>
        <v>40</v>
      </c>
      <c r="AD46" s="4">
        <v>2.6989999999999998</v>
      </c>
      <c r="AE46" s="4">
        <f t="shared" si="107"/>
        <v>107.96</v>
      </c>
      <c r="AF46" s="15">
        <v>0</v>
      </c>
      <c r="AG46" s="4">
        <v>0</v>
      </c>
      <c r="AH46" s="4">
        <v>0</v>
      </c>
      <c r="AI46" s="15">
        <v>0</v>
      </c>
      <c r="AJ46" s="4">
        <v>0</v>
      </c>
      <c r="AK46" s="4">
        <f t="shared" si="109"/>
        <v>0</v>
      </c>
      <c r="AL46" s="15">
        <v>0</v>
      </c>
      <c r="AM46" s="4">
        <v>0</v>
      </c>
      <c r="AN46" s="4">
        <v>0</v>
      </c>
      <c r="AO46" s="15">
        <f>13+12+14.5+14.5+10</f>
        <v>64</v>
      </c>
      <c r="AP46" s="4">
        <v>2.6989999999999998</v>
      </c>
      <c r="AQ46" s="4">
        <f t="shared" si="111"/>
        <v>172.73599999999999</v>
      </c>
      <c r="AR46" s="15">
        <v>0</v>
      </c>
      <c r="AS46" s="4">
        <v>0</v>
      </c>
      <c r="AT46" s="4">
        <f>+AR46*AS46</f>
        <v>0</v>
      </c>
      <c r="AU46" s="15">
        <f>12.5+14</f>
        <v>26.5</v>
      </c>
      <c r="AV46" s="4">
        <v>2.6989999999999998</v>
      </c>
      <c r="AW46" s="4">
        <f t="shared" si="113"/>
        <v>71.523499999999999</v>
      </c>
      <c r="AX46" s="15">
        <v>0</v>
      </c>
      <c r="AY46" s="4">
        <v>0</v>
      </c>
      <c r="AZ46" s="4">
        <f>+AX46*AY46</f>
        <v>0</v>
      </c>
      <c r="BA46" s="15">
        <v>0</v>
      </c>
      <c r="BB46" s="4">
        <v>0</v>
      </c>
      <c r="BC46" s="4">
        <f t="shared" si="115"/>
        <v>0</v>
      </c>
      <c r="BD46" s="15">
        <v>0</v>
      </c>
      <c r="BE46" s="4">
        <v>0</v>
      </c>
      <c r="BF46" s="4">
        <f t="shared" ref="BF46" si="121">+BD46*BE46</f>
        <v>0</v>
      </c>
      <c r="BG46" s="15">
        <v>0</v>
      </c>
      <c r="BH46" s="4">
        <v>0</v>
      </c>
      <c r="BI46" s="4">
        <f t="shared" ref="BI46" si="122">+BG46*BH46</f>
        <v>0</v>
      </c>
      <c r="BJ46" s="15">
        <v>0</v>
      </c>
      <c r="BK46" s="4">
        <v>0</v>
      </c>
      <c r="BL46" s="4">
        <v>0</v>
      </c>
      <c r="BM46" s="15">
        <v>0</v>
      </c>
      <c r="BN46" s="4">
        <v>0</v>
      </c>
      <c r="BO46" s="4">
        <f t="shared" si="116"/>
        <v>0</v>
      </c>
      <c r="BP46" s="15">
        <v>0</v>
      </c>
      <c r="BQ46" s="4">
        <v>0</v>
      </c>
      <c r="BR46" s="4">
        <v>0</v>
      </c>
      <c r="BS46" s="15">
        <v>0</v>
      </c>
      <c r="BT46" s="4">
        <v>0</v>
      </c>
      <c r="BU46" s="4">
        <f t="shared" si="117"/>
        <v>0</v>
      </c>
      <c r="BV46" s="15">
        <v>0</v>
      </c>
      <c r="BW46" s="4">
        <v>0</v>
      </c>
      <c r="BX46" s="4">
        <v>0</v>
      </c>
      <c r="BY46" s="15">
        <v>0</v>
      </c>
      <c r="BZ46" s="4">
        <v>0</v>
      </c>
      <c r="CA46" s="4">
        <f t="shared" si="118"/>
        <v>0</v>
      </c>
      <c r="CB46" s="15">
        <v>0</v>
      </c>
      <c r="CC46" s="4">
        <v>0</v>
      </c>
      <c r="CD46" s="4">
        <v>0</v>
      </c>
      <c r="CE46" s="15">
        <v>0</v>
      </c>
      <c r="CF46" s="4">
        <v>0</v>
      </c>
      <c r="CG46" s="4">
        <f t="shared" si="119"/>
        <v>0</v>
      </c>
      <c r="CH46" s="15">
        <f t="shared" si="24"/>
        <v>189.74</v>
      </c>
      <c r="CI46" s="3"/>
      <c r="CJ46" s="4">
        <f t="shared" si="25"/>
        <v>463.23088000000001</v>
      </c>
      <c r="CK46" s="13">
        <f t="shared" si="120"/>
        <v>18.974</v>
      </c>
    </row>
    <row r="47" spans="1:89" ht="18" x14ac:dyDescent="0.35">
      <c r="E47" s="7" t="s">
        <v>89</v>
      </c>
      <c r="N47" s="16">
        <f>SUM(N42:N46)</f>
        <v>116.44</v>
      </c>
      <c r="O47" s="6">
        <f>SUM(O42:O46)</f>
        <v>9.27</v>
      </c>
      <c r="P47" s="6">
        <f>SUM(P42:P46)</f>
        <v>215.87976000000003</v>
      </c>
      <c r="Q47" s="16">
        <f>SUM(Q42:Q46)</f>
        <v>0</v>
      </c>
      <c r="R47" s="6">
        <f>SUM(R42:R46)</f>
        <v>0</v>
      </c>
      <c r="S47" s="6">
        <f>SUM(S42:S46)</f>
        <v>0</v>
      </c>
      <c r="T47" s="16">
        <f>SUM(T42:T46)</f>
        <v>385.99</v>
      </c>
      <c r="U47" s="6">
        <f>SUM(U42:U46)</f>
        <v>7.477803370428763</v>
      </c>
      <c r="V47" s="6">
        <f>SUM(V42:V46)</f>
        <v>721.04000000000008</v>
      </c>
      <c r="W47" s="16">
        <f>SUM(W42:W46)</f>
        <v>0</v>
      </c>
      <c r="X47" s="6">
        <v>0</v>
      </c>
      <c r="Y47" s="6">
        <f>SUM(Y42:Y46)</f>
        <v>0</v>
      </c>
      <c r="Z47" s="16">
        <f>SUM(Z42:Z46)</f>
        <v>14.96</v>
      </c>
      <c r="AA47" s="6">
        <f>SUM(AA42:AA46)</f>
        <v>1.87</v>
      </c>
      <c r="AB47" s="6">
        <f>SUM(AB42:AB46)</f>
        <v>27.975200000000005</v>
      </c>
      <c r="AC47" s="16">
        <f>SUM(AC42:AC46)</f>
        <v>354.29999999999995</v>
      </c>
      <c r="AD47" s="6">
        <v>0</v>
      </c>
      <c r="AE47" s="6">
        <f>SUM(AE42:AE46)</f>
        <v>956.25569999999993</v>
      </c>
      <c r="AF47" s="16">
        <f>SUM(AF42:AF46)</f>
        <v>8.36</v>
      </c>
      <c r="AG47" s="6">
        <f>SUM(AG42:AG46)</f>
        <v>1.8440000000000001</v>
      </c>
      <c r="AH47" s="6">
        <f>SUM(AH42:AH46)</f>
        <v>15.415839999999999</v>
      </c>
      <c r="AI47" s="16">
        <f>SUM(AI42:AI46)</f>
        <v>0</v>
      </c>
      <c r="AJ47" s="6">
        <v>0</v>
      </c>
      <c r="AK47" s="6">
        <f>SUM(AK42:AK46)</f>
        <v>0</v>
      </c>
      <c r="AL47" s="16">
        <f>SUM(AL42:AL46)</f>
        <v>9.2200000000000006</v>
      </c>
      <c r="AM47" s="6">
        <f>SUM(AM42:AM46)</f>
        <v>1.8440000000000001</v>
      </c>
      <c r="AN47" s="6">
        <f>SUM(AN42:AN46)</f>
        <v>17.00168</v>
      </c>
      <c r="AO47" s="16">
        <f>SUM(AO42:AO46)</f>
        <v>293.10000000000002</v>
      </c>
      <c r="AP47" s="6">
        <v>0</v>
      </c>
      <c r="AQ47" s="6">
        <f>SUM(AQ42:AQ46)</f>
        <v>791.07690000000002</v>
      </c>
      <c r="AR47" s="16">
        <f>SUM(AR42:AR46)</f>
        <v>0</v>
      </c>
      <c r="AS47" s="6">
        <f>SUM(AS42:AS46)</f>
        <v>0</v>
      </c>
      <c r="AT47" s="6">
        <f>SUM(AT42:AT46)</f>
        <v>0</v>
      </c>
      <c r="AU47" s="16">
        <f>SUM(AU42:AU46)</f>
        <v>322.89999999999998</v>
      </c>
      <c r="AV47" s="6">
        <v>0</v>
      </c>
      <c r="AW47" s="6">
        <f>SUM(AW42:AW46)</f>
        <v>871.50709999999992</v>
      </c>
      <c r="AX47" s="16">
        <f>SUM(AX42:AX46)</f>
        <v>0</v>
      </c>
      <c r="AY47" s="6">
        <f>SUM(AY42:AY46)</f>
        <v>0</v>
      </c>
      <c r="AZ47" s="6">
        <f>SUM(AZ42:AZ46)</f>
        <v>0</v>
      </c>
      <c r="BA47" s="16">
        <f>SUM(BA42:BA46)</f>
        <v>0</v>
      </c>
      <c r="BB47" s="6">
        <v>0</v>
      </c>
      <c r="BC47" s="6">
        <f>SUM(BC42:BC46)</f>
        <v>0</v>
      </c>
      <c r="BD47" s="16">
        <f>SUM(BD42:BD46)</f>
        <v>0</v>
      </c>
      <c r="BE47" s="6">
        <v>0</v>
      </c>
      <c r="BF47" s="6">
        <f>SUM(BF42:BF46)</f>
        <v>0</v>
      </c>
      <c r="BG47" s="16">
        <f>SUM(BG42:BG46)</f>
        <v>0</v>
      </c>
      <c r="BH47" s="6">
        <v>0</v>
      </c>
      <c r="BI47" s="6">
        <f>SUM(BI42:BI46)</f>
        <v>0</v>
      </c>
      <c r="BJ47" s="16">
        <f>SUM(BJ42:BJ46)</f>
        <v>9.23</v>
      </c>
      <c r="BK47" s="6">
        <f>SUM(BK42:BK46)</f>
        <v>2.0219999999999998</v>
      </c>
      <c r="BL47" s="6">
        <f>SUM(BL42:BL46)</f>
        <v>18.663059999999998</v>
      </c>
      <c r="BM47" s="16">
        <f>SUM(BM42:BM46)</f>
        <v>0</v>
      </c>
      <c r="BN47" s="6">
        <v>0</v>
      </c>
      <c r="BO47" s="6">
        <f>SUM(BO42:BO46)</f>
        <v>0</v>
      </c>
      <c r="BP47" s="16">
        <f>SUM(BP42:BP46)</f>
        <v>0</v>
      </c>
      <c r="BQ47" s="6">
        <f>SUM(BQ42:BQ46)</f>
        <v>0</v>
      </c>
      <c r="BR47" s="6">
        <f>SUM(BR42:BR46)</f>
        <v>0</v>
      </c>
      <c r="BS47" s="16">
        <f>SUM(BS42:BS46)</f>
        <v>0</v>
      </c>
      <c r="BT47" s="6">
        <v>0</v>
      </c>
      <c r="BU47" s="6">
        <f>SUM(BU42:BU46)</f>
        <v>0</v>
      </c>
      <c r="BV47" s="16">
        <f>SUM(BV42:BV46)</f>
        <v>0</v>
      </c>
      <c r="BW47" s="6">
        <f>SUM(BW42:BW46)</f>
        <v>0</v>
      </c>
      <c r="BX47" s="6">
        <f>SUM(BX42:BX46)</f>
        <v>0</v>
      </c>
      <c r="BY47" s="16">
        <f>SUM(BY42:BY46)</f>
        <v>0</v>
      </c>
      <c r="BZ47" s="6">
        <v>0</v>
      </c>
      <c r="CA47" s="6">
        <f>SUM(CA42:CA46)</f>
        <v>0</v>
      </c>
      <c r="CB47" s="16">
        <f>SUM(CB42:CB46)</f>
        <v>25.91</v>
      </c>
      <c r="CC47" s="16">
        <f>SUM(CC42:CC46)</f>
        <v>1.7689999999999999</v>
      </c>
      <c r="CD47" s="6">
        <f>SUM(CD42:CD46)</f>
        <v>45.834789999999998</v>
      </c>
      <c r="CE47" s="16">
        <f>SUM(CE42:CE46)</f>
        <v>0</v>
      </c>
      <c r="CF47" s="6">
        <v>0</v>
      </c>
      <c r="CG47" s="6">
        <f>SUM(CG42:CG46)</f>
        <v>0</v>
      </c>
      <c r="CH47" s="16">
        <f t="shared" si="24"/>
        <v>1540.41</v>
      </c>
      <c r="CI47" s="5"/>
      <c r="CJ47" s="6">
        <f t="shared" si="25"/>
        <v>3680.6500299999998</v>
      </c>
    </row>
    <row r="48" spans="1:89" ht="18" x14ac:dyDescent="0.35">
      <c r="E48" s="7"/>
      <c r="N48" s="16"/>
      <c r="O48" s="6"/>
      <c r="P48" s="6"/>
      <c r="Q48" s="16"/>
      <c r="R48" s="6"/>
      <c r="S48" s="6"/>
      <c r="T48" s="16"/>
      <c r="U48" s="6"/>
      <c r="V48" s="6"/>
      <c r="W48" s="16"/>
      <c r="X48" s="6"/>
      <c r="Y48" s="6"/>
      <c r="Z48" s="16"/>
      <c r="AA48" s="6"/>
      <c r="AB48" s="6"/>
      <c r="AC48" s="16"/>
      <c r="AD48" s="6"/>
      <c r="AE48" s="6"/>
      <c r="AF48" s="16"/>
      <c r="AG48" s="6"/>
      <c r="AH48" s="6"/>
      <c r="AI48" s="16"/>
      <c r="AJ48" s="6"/>
      <c r="AK48" s="6"/>
      <c r="AL48" s="16"/>
      <c r="AM48" s="6"/>
      <c r="AN48" s="6"/>
      <c r="AO48" s="16"/>
      <c r="AP48" s="6"/>
      <c r="AQ48" s="6"/>
      <c r="AR48" s="16"/>
      <c r="AS48" s="6"/>
      <c r="AT48" s="6"/>
      <c r="AU48" s="16"/>
      <c r="AV48" s="6"/>
      <c r="AW48" s="6"/>
      <c r="AX48" s="16"/>
      <c r="AY48" s="6"/>
      <c r="AZ48" s="6"/>
      <c r="BA48" s="16"/>
      <c r="BB48" s="6"/>
      <c r="BC48" s="6"/>
      <c r="BD48" s="16"/>
      <c r="BE48" s="6"/>
      <c r="BF48" s="6"/>
      <c r="BG48" s="16"/>
      <c r="BH48" s="6"/>
      <c r="BI48" s="6"/>
      <c r="BJ48" s="16"/>
      <c r="BK48" s="6"/>
      <c r="BL48" s="6"/>
      <c r="BM48" s="16"/>
      <c r="BN48" s="6"/>
      <c r="BO48" s="6"/>
      <c r="BP48" s="16"/>
      <c r="BQ48" s="6"/>
      <c r="BR48" s="6"/>
      <c r="BS48" s="16"/>
      <c r="BT48" s="6"/>
      <c r="BU48" s="6"/>
      <c r="BV48" s="16"/>
      <c r="BW48" s="6"/>
      <c r="BX48" s="6"/>
      <c r="BY48" s="16"/>
      <c r="BZ48" s="6"/>
      <c r="CA48" s="6"/>
      <c r="CB48" s="16"/>
      <c r="CC48" s="16"/>
      <c r="CD48" s="6"/>
      <c r="CE48" s="16"/>
      <c r="CF48" s="6"/>
      <c r="CG48" s="6"/>
      <c r="CH48" s="16"/>
      <c r="CI48" s="5"/>
      <c r="CJ48" s="6"/>
    </row>
    <row r="49" spans="1:89" x14ac:dyDescent="0.2">
      <c r="A49">
        <v>501</v>
      </c>
      <c r="B49" t="s">
        <v>45</v>
      </c>
      <c r="C49">
        <v>2002</v>
      </c>
      <c r="D49" s="11">
        <v>2004</v>
      </c>
      <c r="E49" t="s">
        <v>224</v>
      </c>
      <c r="F49" t="s">
        <v>52</v>
      </c>
      <c r="G49" s="11" t="s">
        <v>107</v>
      </c>
      <c r="H49" s="11">
        <v>5</v>
      </c>
      <c r="I49" s="11" t="s">
        <v>225</v>
      </c>
      <c r="J49" s="11" t="s">
        <v>275</v>
      </c>
      <c r="K49" s="11" t="s">
        <v>237</v>
      </c>
      <c r="L49" s="11" t="s">
        <v>245</v>
      </c>
      <c r="M49" s="11" t="s">
        <v>17</v>
      </c>
      <c r="CH49" s="13">
        <f t="shared" si="24"/>
        <v>0</v>
      </c>
      <c r="CJ49" s="2">
        <f t="shared" si="25"/>
        <v>0</v>
      </c>
      <c r="CK49" s="13">
        <f>CH49/H49</f>
        <v>0</v>
      </c>
    </row>
    <row r="50" spans="1:89" x14ac:dyDescent="0.2">
      <c r="A50">
        <v>502</v>
      </c>
      <c r="B50" t="s">
        <v>45</v>
      </c>
      <c r="C50">
        <v>2019</v>
      </c>
      <c r="D50" s="11">
        <v>2020</v>
      </c>
      <c r="E50" t="s">
        <v>224</v>
      </c>
      <c r="F50" t="s">
        <v>52</v>
      </c>
      <c r="G50" s="11" t="s">
        <v>107</v>
      </c>
      <c r="H50" s="11">
        <v>5</v>
      </c>
      <c r="I50" s="11" t="s">
        <v>226</v>
      </c>
      <c r="J50" s="11" t="s">
        <v>275</v>
      </c>
      <c r="K50" s="11" t="s">
        <v>238</v>
      </c>
      <c r="L50" s="11" t="s">
        <v>245</v>
      </c>
      <c r="M50" s="11" t="s">
        <v>17</v>
      </c>
      <c r="N50" s="13">
        <v>27.02</v>
      </c>
      <c r="O50" s="2">
        <f>+P50/N50</f>
        <v>2.2120651369356032</v>
      </c>
      <c r="P50" s="2">
        <v>59.77</v>
      </c>
      <c r="Q50" s="13">
        <v>0</v>
      </c>
      <c r="R50" s="2">
        <v>0</v>
      </c>
      <c r="S50" s="2">
        <f t="shared" ref="S50:S57" si="123">+Q50*R50</f>
        <v>0</v>
      </c>
      <c r="T50" s="13">
        <v>13.01</v>
      </c>
      <c r="U50" s="2">
        <v>2.1469999999999998</v>
      </c>
      <c r="V50" s="2">
        <f>+T50*U50</f>
        <v>27.932469999999999</v>
      </c>
      <c r="W50" s="13">
        <v>0</v>
      </c>
      <c r="X50" s="2">
        <v>0</v>
      </c>
      <c r="Y50" s="2">
        <f t="shared" ref="Y50:Y57" si="124">+W50*X50</f>
        <v>0</v>
      </c>
      <c r="Z50" s="13">
        <v>0</v>
      </c>
      <c r="AA50" s="2">
        <v>0</v>
      </c>
      <c r="AB50" s="2">
        <v>0</v>
      </c>
      <c r="AC50" s="13">
        <v>24.12</v>
      </c>
      <c r="AD50" s="2">
        <f>+AE50/AC50</f>
        <v>2.1529850746268657</v>
      </c>
      <c r="AE50" s="2">
        <v>51.93</v>
      </c>
      <c r="AF50" s="13">
        <v>25.01</v>
      </c>
      <c r="AG50" s="2">
        <v>2.0880000000000001</v>
      </c>
      <c r="AH50" s="2">
        <f>+AF50*AG50</f>
        <v>52.220880000000008</v>
      </c>
      <c r="AI50" s="13">
        <v>0</v>
      </c>
      <c r="AJ50" s="2">
        <v>0</v>
      </c>
      <c r="AK50" s="2">
        <f t="shared" ref="AK50:AK57" si="125">+AI50*AJ50</f>
        <v>0</v>
      </c>
      <c r="AL50" s="13">
        <v>0</v>
      </c>
      <c r="AM50" s="2">
        <v>0</v>
      </c>
      <c r="AN50" s="2">
        <f>+AL50*AM50</f>
        <v>0</v>
      </c>
      <c r="AO50" s="13">
        <v>0</v>
      </c>
      <c r="AP50" s="2">
        <v>0</v>
      </c>
      <c r="AQ50" s="2">
        <v>0</v>
      </c>
      <c r="AR50" s="13">
        <v>11</v>
      </c>
      <c r="AS50" s="2">
        <v>1.9970000000000001</v>
      </c>
      <c r="AT50" s="2">
        <f>+AR50*AS50</f>
        <v>21.967000000000002</v>
      </c>
      <c r="AU50" s="13">
        <v>0</v>
      </c>
      <c r="AV50" s="2">
        <v>0</v>
      </c>
      <c r="AW50" s="2">
        <f t="shared" ref="AW50:AW57" si="126">+AU50*AV50</f>
        <v>0</v>
      </c>
      <c r="AX50" s="13">
        <v>21.02</v>
      </c>
      <c r="AY50" s="2">
        <v>2.1789999999999998</v>
      </c>
      <c r="AZ50" s="2">
        <f>+AX50*AY50</f>
        <v>45.802579999999999</v>
      </c>
      <c r="BA50" s="13">
        <v>0</v>
      </c>
      <c r="BB50" s="2">
        <v>0</v>
      </c>
      <c r="BC50" s="2">
        <f t="shared" ref="BC50:BC57" si="127">+BA50*BB50</f>
        <v>0</v>
      </c>
      <c r="BD50" s="13">
        <v>11.47</v>
      </c>
      <c r="BE50" s="2">
        <v>2.1789999999999998</v>
      </c>
      <c r="BF50" s="2">
        <f t="shared" ref="BF50:BF57" si="128">+BD50*BE50</f>
        <v>24.993130000000001</v>
      </c>
      <c r="BG50" s="13">
        <v>0</v>
      </c>
      <c r="BH50" s="2">
        <v>0</v>
      </c>
      <c r="BI50" s="2">
        <f t="shared" ref="BI50:BI57" si="129">+BG50*BH50</f>
        <v>0</v>
      </c>
      <c r="BJ50" s="13">
        <v>18.03</v>
      </c>
      <c r="BK50" s="2">
        <v>2.0049999999999999</v>
      </c>
      <c r="BL50" s="2">
        <f>+BJ50*BK50</f>
        <v>36.150150000000004</v>
      </c>
      <c r="BM50" s="13">
        <v>0</v>
      </c>
      <c r="BN50" s="2">
        <v>0</v>
      </c>
      <c r="BO50" s="2">
        <f t="shared" ref="BO50:BO57" si="130">+BM50*BN50</f>
        <v>0</v>
      </c>
      <c r="BP50" s="13">
        <v>44.03</v>
      </c>
      <c r="BQ50" s="2">
        <f>+BR50/BP50</f>
        <v>2.2784465137406311</v>
      </c>
      <c r="BR50" s="2">
        <v>100.32</v>
      </c>
      <c r="BS50" s="13">
        <v>0</v>
      </c>
      <c r="BT50" s="2">
        <v>0</v>
      </c>
      <c r="BU50" s="2">
        <f t="shared" ref="BU50:BU57" si="131">+BS50*BT50</f>
        <v>0</v>
      </c>
      <c r="BV50" s="13">
        <v>38.01</v>
      </c>
      <c r="BW50" s="2">
        <v>2.202</v>
      </c>
      <c r="BX50" s="2">
        <f>+BV50*BW50</f>
        <v>83.69802</v>
      </c>
      <c r="BY50" s="13">
        <v>0</v>
      </c>
      <c r="BZ50" s="2">
        <v>0</v>
      </c>
      <c r="CA50" s="2">
        <f t="shared" ref="CA50:CA57" si="132">+BY50*BZ50</f>
        <v>0</v>
      </c>
      <c r="CB50" s="13">
        <v>12.02</v>
      </c>
      <c r="CC50" s="2">
        <v>2.327</v>
      </c>
      <c r="CD50" s="2">
        <f>+CB50*CC50</f>
        <v>27.97054</v>
      </c>
      <c r="CE50" s="13">
        <v>0</v>
      </c>
      <c r="CF50" s="2">
        <v>0</v>
      </c>
      <c r="CG50" s="2">
        <f t="shared" ref="CG50:CG57" si="133">+CE50*CF50</f>
        <v>0</v>
      </c>
      <c r="CH50" s="13">
        <f t="shared" ref="CH50:CH58" si="134">+N50+Q50+T50+W50+Z50+AC50+AF50+AI50+AL50+AO50+AR50+AU50+AX50+BA50+BD50+BG50+BJ50+BM50+BP50+BS50+BV50+BY50+CB50+CE50</f>
        <v>244.74</v>
      </c>
      <c r="CJ50" s="2">
        <f t="shared" ref="CJ50:CJ58" si="135">+P50+S50+V50+Y50+AB50+AE50+AH50+AK50+AN50+AQ50+AT50+AW50+AZ50+BC50+BF50+BI50+BL50+BO50+BR50+BU50+BX50+CA50+CD50+CG50</f>
        <v>532.75477000000001</v>
      </c>
      <c r="CK50" s="13">
        <f t="shared" ref="CK50:CK57" si="136">CH50/H50</f>
        <v>48.948</v>
      </c>
    </row>
    <row r="51" spans="1:89" x14ac:dyDescent="0.2">
      <c r="A51">
        <v>503</v>
      </c>
      <c r="B51" t="s">
        <v>45</v>
      </c>
      <c r="C51">
        <v>1996</v>
      </c>
      <c r="D51" s="11">
        <v>1997</v>
      </c>
      <c r="E51" t="s">
        <v>47</v>
      </c>
      <c r="F51" t="s">
        <v>53</v>
      </c>
      <c r="G51" s="11" t="s">
        <v>107</v>
      </c>
      <c r="H51" s="11">
        <v>5</v>
      </c>
      <c r="I51" s="11" t="s">
        <v>227</v>
      </c>
      <c r="J51" s="11" t="s">
        <v>275</v>
      </c>
      <c r="K51" s="11" t="s">
        <v>251</v>
      </c>
      <c r="L51" s="11" t="s">
        <v>245</v>
      </c>
      <c r="M51" s="11" t="s">
        <v>17</v>
      </c>
      <c r="N51" s="13">
        <v>0</v>
      </c>
      <c r="O51" s="2">
        <v>0</v>
      </c>
      <c r="P51" s="2">
        <f t="shared" ref="P51:P57" si="137">+N51*O51</f>
        <v>0</v>
      </c>
      <c r="Q51" s="13">
        <v>0</v>
      </c>
      <c r="R51" s="2">
        <v>0</v>
      </c>
      <c r="S51" s="2">
        <f t="shared" si="123"/>
        <v>0</v>
      </c>
      <c r="T51" s="13">
        <v>18.010000000000002</v>
      </c>
      <c r="U51" s="2">
        <f>+V51/T51</f>
        <v>2.1465852304275397</v>
      </c>
      <c r="V51" s="2">
        <v>38.659999999999997</v>
      </c>
      <c r="W51" s="13">
        <v>0</v>
      </c>
      <c r="X51" s="2">
        <v>0</v>
      </c>
      <c r="Y51" s="2">
        <f t="shared" si="124"/>
        <v>0</v>
      </c>
      <c r="Z51" s="13">
        <v>0</v>
      </c>
      <c r="AA51" s="2">
        <v>0</v>
      </c>
      <c r="AB51" s="2"/>
      <c r="AC51" s="13">
        <v>8.01</v>
      </c>
      <c r="AD51" s="2">
        <v>2.0880000000000001</v>
      </c>
      <c r="AE51" s="2">
        <f t="shared" ref="AE51:AE57" si="138">+AC51*AD51</f>
        <v>16.724879999999999</v>
      </c>
      <c r="AF51" s="13">
        <v>17.329999999999998</v>
      </c>
      <c r="AG51" s="2">
        <v>2.0880000000000001</v>
      </c>
      <c r="AH51" s="2">
        <f>+AF51*AG51</f>
        <v>36.185040000000001</v>
      </c>
      <c r="AI51" s="13">
        <v>0</v>
      </c>
      <c r="AJ51" s="2">
        <v>0</v>
      </c>
      <c r="AK51" s="2">
        <f t="shared" si="125"/>
        <v>0</v>
      </c>
      <c r="AL51" s="13">
        <v>42.14</v>
      </c>
      <c r="AM51" s="2">
        <f>+AN51/AL51</f>
        <v>2.0685809207403891</v>
      </c>
      <c r="AN51" s="2">
        <v>87.17</v>
      </c>
      <c r="AO51" s="13">
        <v>0</v>
      </c>
      <c r="AP51" s="2">
        <v>0</v>
      </c>
      <c r="AQ51" s="2">
        <f t="shared" ref="AQ51:AQ57" si="139">+AO51*AP51</f>
        <v>0</v>
      </c>
      <c r="AR51" s="13">
        <v>0</v>
      </c>
      <c r="AS51" s="2">
        <v>0</v>
      </c>
      <c r="AT51" s="2">
        <f t="shared" ref="AT51:AT57" si="140">+AR51*AS51</f>
        <v>0</v>
      </c>
      <c r="AU51" s="13">
        <v>0</v>
      </c>
      <c r="AV51" s="2">
        <v>0</v>
      </c>
      <c r="AW51" s="2">
        <f t="shared" si="126"/>
        <v>0</v>
      </c>
      <c r="AX51" s="13">
        <v>13.97</v>
      </c>
      <c r="AY51" s="2">
        <v>2.1789999999999998</v>
      </c>
      <c r="AZ51" s="2">
        <f t="shared" ref="AZ51:AZ56" si="141">+AX51*AY51</f>
        <v>30.440629999999999</v>
      </c>
      <c r="BA51" s="13">
        <v>0</v>
      </c>
      <c r="BB51" s="2">
        <v>0</v>
      </c>
      <c r="BC51" s="2">
        <f t="shared" si="127"/>
        <v>0</v>
      </c>
      <c r="BD51" s="13">
        <v>0</v>
      </c>
      <c r="BE51" s="2">
        <v>0</v>
      </c>
      <c r="BF51" s="2">
        <f t="shared" si="128"/>
        <v>0</v>
      </c>
      <c r="BG51" s="13">
        <v>0</v>
      </c>
      <c r="BH51" s="2">
        <v>0</v>
      </c>
      <c r="BI51" s="2">
        <f t="shared" si="129"/>
        <v>0</v>
      </c>
      <c r="BJ51" s="13">
        <v>17.5</v>
      </c>
      <c r="BK51" s="2">
        <v>2.0049999999999999</v>
      </c>
      <c r="BL51" s="2">
        <f>+BJ51*BK51</f>
        <v>35.087499999999999</v>
      </c>
      <c r="BM51" s="13">
        <v>0</v>
      </c>
      <c r="BN51" s="2">
        <v>0</v>
      </c>
      <c r="BO51" s="2">
        <f t="shared" si="130"/>
        <v>0</v>
      </c>
      <c r="BP51" s="13">
        <v>0</v>
      </c>
      <c r="BQ51" s="2">
        <v>0</v>
      </c>
      <c r="BR51" s="2">
        <v>0</v>
      </c>
      <c r="BS51" s="13">
        <v>0</v>
      </c>
      <c r="BT51" s="2">
        <v>0</v>
      </c>
      <c r="BU51" s="2">
        <f t="shared" si="131"/>
        <v>0</v>
      </c>
      <c r="BV51" s="13">
        <v>0</v>
      </c>
      <c r="BW51" s="2">
        <v>0</v>
      </c>
      <c r="BX51" s="2">
        <v>0</v>
      </c>
      <c r="BY51" s="13">
        <v>0</v>
      </c>
      <c r="BZ51" s="2">
        <v>0</v>
      </c>
      <c r="CA51" s="2">
        <f t="shared" si="132"/>
        <v>0</v>
      </c>
      <c r="CB51" s="13">
        <v>10.99</v>
      </c>
      <c r="CC51" s="2">
        <v>2.327</v>
      </c>
      <c r="CD51" s="2">
        <f>+CB51*CC51</f>
        <v>25.573730000000001</v>
      </c>
      <c r="CE51" s="13">
        <v>0</v>
      </c>
      <c r="CF51" s="2">
        <v>0</v>
      </c>
      <c r="CG51" s="2">
        <f t="shared" si="133"/>
        <v>0</v>
      </c>
      <c r="CH51" s="13">
        <f t="shared" si="134"/>
        <v>127.95</v>
      </c>
      <c r="CJ51" s="2">
        <f t="shared" si="135"/>
        <v>269.84177999999997</v>
      </c>
      <c r="CK51" s="13">
        <f t="shared" si="136"/>
        <v>25.59</v>
      </c>
    </row>
    <row r="52" spans="1:89" x14ac:dyDescent="0.2">
      <c r="A52">
        <v>511</v>
      </c>
      <c r="B52" t="s">
        <v>45</v>
      </c>
      <c r="C52">
        <v>1999</v>
      </c>
      <c r="D52" s="11">
        <v>2000</v>
      </c>
      <c r="E52" t="s">
        <v>48</v>
      </c>
      <c r="F52" t="s">
        <v>54</v>
      </c>
      <c r="G52" s="11" t="s">
        <v>116</v>
      </c>
      <c r="H52" s="11">
        <v>10</v>
      </c>
      <c r="I52" s="11" t="s">
        <v>228</v>
      </c>
      <c r="J52" s="11" t="s">
        <v>277</v>
      </c>
      <c r="K52" s="11" t="s">
        <v>239</v>
      </c>
      <c r="L52" s="11" t="s">
        <v>246</v>
      </c>
      <c r="M52" s="11" t="s">
        <v>17</v>
      </c>
      <c r="N52" s="13">
        <v>0</v>
      </c>
      <c r="O52" s="2">
        <v>0</v>
      </c>
      <c r="P52" s="2">
        <f t="shared" si="137"/>
        <v>0</v>
      </c>
      <c r="Q52" s="13">
        <v>0</v>
      </c>
      <c r="R52" s="2">
        <v>0</v>
      </c>
      <c r="S52" s="2">
        <f t="shared" si="123"/>
        <v>0</v>
      </c>
      <c r="T52" s="13">
        <v>13</v>
      </c>
      <c r="U52" s="2">
        <v>2.1469999999999998</v>
      </c>
      <c r="V52" s="2">
        <f>+T52*U52</f>
        <v>27.910999999999998</v>
      </c>
      <c r="W52" s="13">
        <v>0</v>
      </c>
      <c r="X52" s="2">
        <v>0</v>
      </c>
      <c r="Y52" s="2">
        <f t="shared" si="124"/>
        <v>0</v>
      </c>
      <c r="Z52" s="13">
        <v>0</v>
      </c>
      <c r="AA52" s="2">
        <v>0</v>
      </c>
      <c r="AB52" s="2">
        <v>0</v>
      </c>
      <c r="AC52" s="13">
        <v>19.02</v>
      </c>
      <c r="AD52" s="2">
        <v>2.2170000000000001</v>
      </c>
      <c r="AE52" s="2">
        <f t="shared" si="138"/>
        <v>42.167340000000003</v>
      </c>
      <c r="AF52" s="13">
        <v>0</v>
      </c>
      <c r="AG52" s="2">
        <v>0</v>
      </c>
      <c r="AH52" s="2">
        <f>+AF52*AG52</f>
        <v>0</v>
      </c>
      <c r="AI52" s="13">
        <v>0</v>
      </c>
      <c r="AJ52" s="2">
        <v>0</v>
      </c>
      <c r="AK52" s="2">
        <f t="shared" si="125"/>
        <v>0</v>
      </c>
      <c r="AL52" s="13">
        <v>16.149999999999999</v>
      </c>
      <c r="AM52" s="2">
        <v>2.0880000000000001</v>
      </c>
      <c r="AN52" s="2">
        <f>+AL52*AM52</f>
        <v>33.721199999999996</v>
      </c>
      <c r="AO52" s="13">
        <v>0</v>
      </c>
      <c r="AP52" s="2">
        <v>0</v>
      </c>
      <c r="AQ52" s="2">
        <f t="shared" si="139"/>
        <v>0</v>
      </c>
      <c r="AR52" s="13">
        <v>0</v>
      </c>
      <c r="AS52" s="2">
        <v>0</v>
      </c>
      <c r="AT52" s="2">
        <f t="shared" si="140"/>
        <v>0</v>
      </c>
      <c r="AU52" s="13">
        <v>0</v>
      </c>
      <c r="AV52" s="2">
        <v>0</v>
      </c>
      <c r="AW52" s="2">
        <f t="shared" si="126"/>
        <v>0</v>
      </c>
      <c r="AX52" s="13">
        <v>0</v>
      </c>
      <c r="AY52" s="2">
        <v>0</v>
      </c>
      <c r="AZ52" s="2">
        <f t="shared" si="141"/>
        <v>0</v>
      </c>
      <c r="BA52" s="13">
        <v>0</v>
      </c>
      <c r="BB52" s="2">
        <v>0</v>
      </c>
      <c r="BC52" s="2">
        <f t="shared" si="127"/>
        <v>0</v>
      </c>
      <c r="BD52" s="13">
        <v>17.02</v>
      </c>
      <c r="BE52" s="2">
        <v>2.1789999999999998</v>
      </c>
      <c r="BF52" s="2">
        <f t="shared" si="128"/>
        <v>37.086579999999998</v>
      </c>
      <c r="BG52" s="13">
        <v>0</v>
      </c>
      <c r="BH52" s="2">
        <v>0</v>
      </c>
      <c r="BI52" s="2">
        <f t="shared" si="129"/>
        <v>0</v>
      </c>
      <c r="BJ52" s="13">
        <v>15.01</v>
      </c>
      <c r="BK52" s="2">
        <v>2.0049999999999999</v>
      </c>
      <c r="BL52" s="2">
        <f t="shared" ref="BL52:BL56" si="142">+BJ52*BK52</f>
        <v>30.095049999999997</v>
      </c>
      <c r="BM52" s="13">
        <v>0</v>
      </c>
      <c r="BN52" s="2">
        <v>0</v>
      </c>
      <c r="BO52" s="2">
        <f t="shared" si="130"/>
        <v>0</v>
      </c>
      <c r="BP52" s="13">
        <v>14</v>
      </c>
      <c r="BQ52" s="2">
        <v>2.202</v>
      </c>
      <c r="BR52" s="2">
        <f t="shared" ref="BR52:BR56" si="143">+BP52*BQ52</f>
        <v>30.827999999999999</v>
      </c>
      <c r="BS52" s="13">
        <v>0</v>
      </c>
      <c r="BT52" s="2">
        <v>0</v>
      </c>
      <c r="BU52" s="2">
        <f t="shared" si="131"/>
        <v>0</v>
      </c>
      <c r="BV52" s="13">
        <v>0</v>
      </c>
      <c r="BW52" s="2">
        <v>0</v>
      </c>
      <c r="BX52" s="2">
        <v>0</v>
      </c>
      <c r="BY52" s="13">
        <v>0</v>
      </c>
      <c r="BZ52" s="2">
        <v>0</v>
      </c>
      <c r="CA52" s="2">
        <f t="shared" si="132"/>
        <v>0</v>
      </c>
      <c r="CB52" s="13">
        <v>0</v>
      </c>
      <c r="CC52" s="2">
        <v>0</v>
      </c>
      <c r="CD52" s="2">
        <f t="shared" ref="CD52:CD54" si="144">+CB52*CC52</f>
        <v>0</v>
      </c>
      <c r="CE52" s="13">
        <v>0</v>
      </c>
      <c r="CF52" s="2">
        <v>0</v>
      </c>
      <c r="CG52" s="2">
        <f t="shared" si="133"/>
        <v>0</v>
      </c>
      <c r="CH52" s="13">
        <f t="shared" si="134"/>
        <v>94.2</v>
      </c>
      <c r="CJ52" s="2">
        <f t="shared" si="135"/>
        <v>201.80916999999999</v>
      </c>
      <c r="CK52" s="13">
        <f t="shared" si="136"/>
        <v>9.42</v>
      </c>
    </row>
    <row r="53" spans="1:89" x14ac:dyDescent="0.2">
      <c r="A53">
        <v>521</v>
      </c>
      <c r="B53" t="s">
        <v>45</v>
      </c>
      <c r="C53">
        <v>1998</v>
      </c>
      <c r="D53" s="11">
        <v>1999</v>
      </c>
      <c r="E53" t="s">
        <v>49</v>
      </c>
      <c r="F53" t="s">
        <v>55</v>
      </c>
      <c r="G53" s="11" t="s">
        <v>107</v>
      </c>
      <c r="H53" s="11">
        <v>5</v>
      </c>
      <c r="I53" s="11" t="s">
        <v>229</v>
      </c>
      <c r="J53" s="11" t="s">
        <v>275</v>
      </c>
      <c r="K53" s="11" t="s">
        <v>240</v>
      </c>
      <c r="L53" s="11" t="s">
        <v>247</v>
      </c>
      <c r="M53" s="11" t="s">
        <v>17</v>
      </c>
      <c r="N53" s="13">
        <v>0</v>
      </c>
      <c r="O53" s="2">
        <v>0</v>
      </c>
      <c r="P53" s="2">
        <f t="shared" si="137"/>
        <v>0</v>
      </c>
      <c r="Q53" s="13">
        <v>0</v>
      </c>
      <c r="R53" s="2">
        <v>0</v>
      </c>
      <c r="S53" s="2">
        <f t="shared" si="123"/>
        <v>0</v>
      </c>
      <c r="T53" s="13">
        <v>12</v>
      </c>
      <c r="U53" s="2">
        <v>2.1469999999999998</v>
      </c>
      <c r="V53" s="2">
        <f t="shared" ref="V53:V57" si="145">+T53*U53</f>
        <v>25.763999999999996</v>
      </c>
      <c r="W53" s="13">
        <v>0</v>
      </c>
      <c r="X53" s="2">
        <v>0</v>
      </c>
      <c r="Y53" s="2">
        <f t="shared" si="124"/>
        <v>0</v>
      </c>
      <c r="Z53" s="13">
        <v>0</v>
      </c>
      <c r="AA53" s="2">
        <v>0</v>
      </c>
      <c r="AB53" s="2">
        <v>0</v>
      </c>
      <c r="AC53" s="13">
        <v>0</v>
      </c>
      <c r="AD53" s="2">
        <v>0</v>
      </c>
      <c r="AE53" s="2">
        <f t="shared" si="138"/>
        <v>0</v>
      </c>
      <c r="AF53" s="13">
        <v>0</v>
      </c>
      <c r="AG53" s="2">
        <v>0</v>
      </c>
      <c r="AH53" s="2">
        <v>0</v>
      </c>
      <c r="AI53" s="13">
        <v>0</v>
      </c>
      <c r="AJ53" s="2">
        <v>0</v>
      </c>
      <c r="AK53" s="2">
        <f t="shared" si="125"/>
        <v>0</v>
      </c>
      <c r="AL53" s="13">
        <v>16.010000000000002</v>
      </c>
      <c r="AM53" s="2">
        <v>2.0880000000000001</v>
      </c>
      <c r="AN53" s="2">
        <f>+AL53*AM53</f>
        <v>33.428880000000007</v>
      </c>
      <c r="AO53" s="13">
        <v>0</v>
      </c>
      <c r="AP53" s="2">
        <v>0</v>
      </c>
      <c r="AQ53" s="2">
        <f t="shared" si="139"/>
        <v>0</v>
      </c>
      <c r="AR53" s="13">
        <v>0</v>
      </c>
      <c r="AS53" s="2">
        <v>0</v>
      </c>
      <c r="AT53" s="2">
        <f t="shared" si="140"/>
        <v>0</v>
      </c>
      <c r="AU53" s="13">
        <v>0</v>
      </c>
      <c r="AV53" s="2">
        <v>0</v>
      </c>
      <c r="AW53" s="2">
        <f t="shared" si="126"/>
        <v>0</v>
      </c>
      <c r="AX53" s="13">
        <v>0</v>
      </c>
      <c r="AY53" s="2">
        <v>0</v>
      </c>
      <c r="AZ53" s="2">
        <f t="shared" si="141"/>
        <v>0</v>
      </c>
      <c r="BA53" s="13">
        <v>0</v>
      </c>
      <c r="BB53" s="2">
        <v>0</v>
      </c>
      <c r="BC53" s="2">
        <f t="shared" si="127"/>
        <v>0</v>
      </c>
      <c r="BD53" s="13">
        <v>12</v>
      </c>
      <c r="BE53" s="2">
        <v>2.1789999999999998</v>
      </c>
      <c r="BF53" s="2">
        <f t="shared" si="128"/>
        <v>26.147999999999996</v>
      </c>
      <c r="BG53" s="13">
        <v>0</v>
      </c>
      <c r="BH53" s="2">
        <v>0</v>
      </c>
      <c r="BI53" s="2">
        <f t="shared" si="129"/>
        <v>0</v>
      </c>
      <c r="BJ53" s="13">
        <v>0</v>
      </c>
      <c r="BK53" s="2">
        <v>0</v>
      </c>
      <c r="BL53" s="2"/>
      <c r="BM53" s="13">
        <v>0</v>
      </c>
      <c r="BN53" s="2">
        <v>0</v>
      </c>
      <c r="BO53" s="2">
        <f t="shared" si="130"/>
        <v>0</v>
      </c>
      <c r="BP53" s="13">
        <v>0</v>
      </c>
      <c r="BQ53" s="2">
        <v>0</v>
      </c>
      <c r="BR53" s="2">
        <f t="shared" si="143"/>
        <v>0</v>
      </c>
      <c r="BS53" s="13">
        <v>0</v>
      </c>
      <c r="BT53" s="2">
        <v>0</v>
      </c>
      <c r="BU53" s="2">
        <f t="shared" si="131"/>
        <v>0</v>
      </c>
      <c r="BV53" s="13">
        <v>10.01</v>
      </c>
      <c r="BW53" s="2">
        <v>2.202</v>
      </c>
      <c r="BX53" s="2">
        <f>+BV53*BW53</f>
        <v>22.042020000000001</v>
      </c>
      <c r="BY53" s="13">
        <v>0</v>
      </c>
      <c r="BZ53" s="2">
        <v>0</v>
      </c>
      <c r="CA53" s="2">
        <f t="shared" si="132"/>
        <v>0</v>
      </c>
      <c r="CB53" s="13">
        <v>0</v>
      </c>
      <c r="CC53" s="2">
        <v>0</v>
      </c>
      <c r="CD53" s="2">
        <f t="shared" si="144"/>
        <v>0</v>
      </c>
      <c r="CE53" s="13">
        <v>0</v>
      </c>
      <c r="CF53" s="2">
        <v>0</v>
      </c>
      <c r="CG53" s="2">
        <f t="shared" si="133"/>
        <v>0</v>
      </c>
      <c r="CH53" s="13">
        <f t="shared" si="134"/>
        <v>50.02</v>
      </c>
      <c r="CJ53" s="2">
        <f t="shared" si="135"/>
        <v>107.38290000000001</v>
      </c>
      <c r="CK53" s="13">
        <f t="shared" si="136"/>
        <v>10.004000000000001</v>
      </c>
    </row>
    <row r="54" spans="1:89" x14ac:dyDescent="0.2">
      <c r="A54">
        <v>522</v>
      </c>
      <c r="B54" t="s">
        <v>45</v>
      </c>
      <c r="C54">
        <v>2006</v>
      </c>
      <c r="D54" s="11">
        <v>2007</v>
      </c>
      <c r="E54" t="s">
        <v>49</v>
      </c>
      <c r="F54" t="s">
        <v>57</v>
      </c>
      <c r="G54" s="11" t="s">
        <v>107</v>
      </c>
      <c r="H54" s="11">
        <v>5</v>
      </c>
      <c r="I54" s="11" t="s">
        <v>230</v>
      </c>
      <c r="J54" s="11" t="s">
        <v>276</v>
      </c>
      <c r="K54" s="11" t="s">
        <v>241</v>
      </c>
      <c r="L54" s="11" t="s">
        <v>247</v>
      </c>
      <c r="M54" s="11" t="s">
        <v>17</v>
      </c>
      <c r="N54" s="13">
        <v>15.05</v>
      </c>
      <c r="O54" s="2">
        <v>2.323</v>
      </c>
      <c r="P54" s="2">
        <f t="shared" si="137"/>
        <v>34.961150000000004</v>
      </c>
      <c r="Q54" s="13">
        <v>0</v>
      </c>
      <c r="R54" s="2">
        <v>0</v>
      </c>
      <c r="S54" s="2">
        <f t="shared" si="123"/>
        <v>0</v>
      </c>
      <c r="T54" s="13">
        <v>11</v>
      </c>
      <c r="U54" s="2">
        <v>2.1469999999999998</v>
      </c>
      <c r="V54" s="2">
        <f>+T54*U54</f>
        <v>23.616999999999997</v>
      </c>
      <c r="W54" s="13">
        <v>0</v>
      </c>
      <c r="X54" s="2">
        <v>0</v>
      </c>
      <c r="Y54" s="2">
        <f t="shared" si="124"/>
        <v>0</v>
      </c>
      <c r="Z54" s="13">
        <v>0</v>
      </c>
      <c r="AA54" s="2">
        <v>0</v>
      </c>
      <c r="AB54" s="2">
        <v>0</v>
      </c>
      <c r="AC54" s="13">
        <v>0</v>
      </c>
      <c r="AD54" s="2">
        <v>0</v>
      </c>
      <c r="AE54" s="2">
        <f t="shared" si="138"/>
        <v>0</v>
      </c>
      <c r="AF54" s="13">
        <v>0</v>
      </c>
      <c r="AG54" s="2">
        <v>0</v>
      </c>
      <c r="AH54" s="2">
        <v>0</v>
      </c>
      <c r="AI54" s="13">
        <v>0</v>
      </c>
      <c r="AJ54" s="2">
        <v>0</v>
      </c>
      <c r="AK54" s="2">
        <f t="shared" si="125"/>
        <v>0</v>
      </c>
      <c r="AL54" s="13">
        <v>13.99</v>
      </c>
      <c r="AM54" s="2">
        <v>1.9970000000000001</v>
      </c>
      <c r="AN54" s="2">
        <f>+AL54*AM54</f>
        <v>27.938030000000001</v>
      </c>
      <c r="AO54" s="13">
        <v>0</v>
      </c>
      <c r="AP54" s="2">
        <v>0</v>
      </c>
      <c r="AQ54" s="2">
        <f t="shared" si="139"/>
        <v>0</v>
      </c>
      <c r="AR54" s="13">
        <v>0</v>
      </c>
      <c r="AS54" s="2">
        <v>0</v>
      </c>
      <c r="AT54" s="2">
        <f t="shared" si="140"/>
        <v>0</v>
      </c>
      <c r="AU54" s="13">
        <v>0</v>
      </c>
      <c r="AV54" s="2">
        <v>0</v>
      </c>
      <c r="AW54" s="2">
        <f t="shared" si="126"/>
        <v>0</v>
      </c>
      <c r="AX54" s="13">
        <v>10</v>
      </c>
      <c r="AY54" s="2">
        <v>2.1789999999999998</v>
      </c>
      <c r="AZ54" s="2">
        <f t="shared" si="141"/>
        <v>21.79</v>
      </c>
      <c r="BA54" s="13">
        <v>0</v>
      </c>
      <c r="BB54" s="2">
        <v>0</v>
      </c>
      <c r="BC54" s="2">
        <f t="shared" si="127"/>
        <v>0</v>
      </c>
      <c r="BD54" s="13">
        <v>12.01</v>
      </c>
      <c r="BE54" s="2">
        <v>2.1789999999999998</v>
      </c>
      <c r="BF54" s="2">
        <f t="shared" si="128"/>
        <v>26.169789999999999</v>
      </c>
      <c r="BG54" s="13">
        <v>0</v>
      </c>
      <c r="BH54" s="2">
        <v>0</v>
      </c>
      <c r="BI54" s="2">
        <f t="shared" si="129"/>
        <v>0</v>
      </c>
      <c r="BJ54" s="13">
        <v>0</v>
      </c>
      <c r="BK54" s="2">
        <v>0</v>
      </c>
      <c r="BL54" s="2">
        <f t="shared" si="142"/>
        <v>0</v>
      </c>
      <c r="BM54" s="13">
        <v>0</v>
      </c>
      <c r="BN54" s="2">
        <v>0</v>
      </c>
      <c r="BO54" s="2">
        <f t="shared" si="130"/>
        <v>0</v>
      </c>
      <c r="BP54" s="13">
        <v>13</v>
      </c>
      <c r="BQ54" s="2">
        <v>2.3420000000000001</v>
      </c>
      <c r="BR54" s="2">
        <f t="shared" si="143"/>
        <v>30.446000000000002</v>
      </c>
      <c r="BS54" s="13">
        <v>0</v>
      </c>
      <c r="BT54" s="2">
        <v>0</v>
      </c>
      <c r="BU54" s="2">
        <f t="shared" si="131"/>
        <v>0</v>
      </c>
      <c r="BV54" s="13">
        <v>0</v>
      </c>
      <c r="BW54" s="2">
        <v>0</v>
      </c>
      <c r="BX54" s="2">
        <v>0</v>
      </c>
      <c r="BY54" s="13">
        <v>0</v>
      </c>
      <c r="BZ54" s="2">
        <v>0</v>
      </c>
      <c r="CA54" s="2">
        <f t="shared" si="132"/>
        <v>0</v>
      </c>
      <c r="CB54" s="13">
        <v>13.01</v>
      </c>
      <c r="CC54" s="2">
        <v>2.327</v>
      </c>
      <c r="CD54" s="2">
        <f t="shared" si="144"/>
        <v>30.274269999999998</v>
      </c>
      <c r="CE54" s="13">
        <v>0</v>
      </c>
      <c r="CF54" s="2">
        <v>0</v>
      </c>
      <c r="CG54" s="2">
        <f t="shared" si="133"/>
        <v>0</v>
      </c>
      <c r="CH54" s="13">
        <f t="shared" si="134"/>
        <v>88.06</v>
      </c>
      <c r="CJ54" s="2">
        <f t="shared" si="135"/>
        <v>195.19624000000002</v>
      </c>
      <c r="CK54" s="13">
        <f t="shared" si="136"/>
        <v>17.612000000000002</v>
      </c>
    </row>
    <row r="55" spans="1:89" x14ac:dyDescent="0.2">
      <c r="A55">
        <v>531</v>
      </c>
      <c r="B55" t="s">
        <v>45</v>
      </c>
      <c r="C55">
        <v>2003</v>
      </c>
      <c r="D55" s="11">
        <v>2004</v>
      </c>
      <c r="E55" t="s">
        <v>56</v>
      </c>
      <c r="F55" t="s">
        <v>58</v>
      </c>
      <c r="G55" s="11" t="s">
        <v>107</v>
      </c>
      <c r="H55" s="11">
        <v>5</v>
      </c>
      <c r="I55" s="11" t="s">
        <v>231</v>
      </c>
      <c r="J55" s="11" t="s">
        <v>276</v>
      </c>
      <c r="K55" s="11" t="s">
        <v>242</v>
      </c>
      <c r="L55" s="11" t="s">
        <v>248</v>
      </c>
      <c r="M55" s="11" t="s">
        <v>17</v>
      </c>
      <c r="N55" s="13">
        <v>0</v>
      </c>
      <c r="O55" s="2">
        <v>0</v>
      </c>
      <c r="P55" s="2">
        <f t="shared" si="137"/>
        <v>0</v>
      </c>
      <c r="Q55" s="13">
        <v>0</v>
      </c>
      <c r="R55" s="2">
        <v>0</v>
      </c>
      <c r="S55" s="2">
        <f t="shared" si="123"/>
        <v>0</v>
      </c>
      <c r="T55" s="13">
        <v>19.989999999999998</v>
      </c>
      <c r="U55" s="2">
        <v>2.1469999999999998</v>
      </c>
      <c r="V55" s="2">
        <f t="shared" si="145"/>
        <v>42.91852999999999</v>
      </c>
      <c r="W55" s="13">
        <v>0</v>
      </c>
      <c r="X55" s="2">
        <v>0</v>
      </c>
      <c r="Y55" s="2">
        <f t="shared" si="124"/>
        <v>0</v>
      </c>
      <c r="Z55" s="13">
        <v>0</v>
      </c>
      <c r="AA55" s="2">
        <v>0</v>
      </c>
      <c r="AB55" s="2">
        <f t="shared" ref="AB55:AB57" si="146">+Z55*AA55</f>
        <v>0</v>
      </c>
      <c r="AC55" s="13">
        <v>0</v>
      </c>
      <c r="AD55" s="2">
        <v>0</v>
      </c>
      <c r="AE55" s="2">
        <f t="shared" si="138"/>
        <v>0</v>
      </c>
      <c r="AF55" s="13">
        <v>0</v>
      </c>
      <c r="AG55" s="2">
        <v>0</v>
      </c>
      <c r="AH55" s="2">
        <f t="shared" ref="AH55:AH57" si="147">+AF55*AG55</f>
        <v>0</v>
      </c>
      <c r="AI55" s="13">
        <v>0</v>
      </c>
      <c r="AJ55" s="2">
        <v>0</v>
      </c>
      <c r="AK55" s="2">
        <f t="shared" si="125"/>
        <v>0</v>
      </c>
      <c r="AL55" s="13">
        <v>59.21</v>
      </c>
      <c r="AM55" s="2">
        <v>2.0880000000000001</v>
      </c>
      <c r="AN55" s="2">
        <f t="shared" ref="AN55:AN57" si="148">+AL55*AM55</f>
        <v>123.63048000000001</v>
      </c>
      <c r="AO55" s="13">
        <v>0</v>
      </c>
      <c r="AP55" s="2">
        <v>0</v>
      </c>
      <c r="AQ55" s="2">
        <f t="shared" si="139"/>
        <v>0</v>
      </c>
      <c r="AR55" s="13">
        <v>0</v>
      </c>
      <c r="AS55" s="2">
        <v>0</v>
      </c>
      <c r="AT55" s="2">
        <f t="shared" si="140"/>
        <v>0</v>
      </c>
      <c r="AU55" s="13">
        <v>0</v>
      </c>
      <c r="AV55" s="2">
        <v>0</v>
      </c>
      <c r="AW55" s="2">
        <f t="shared" si="126"/>
        <v>0</v>
      </c>
      <c r="AX55" s="13">
        <v>31.67</v>
      </c>
      <c r="AY55" s="2">
        <v>2.1789999999999998</v>
      </c>
      <c r="AZ55" s="2">
        <f t="shared" si="141"/>
        <v>69.008929999999992</v>
      </c>
      <c r="BA55" s="13">
        <v>0</v>
      </c>
      <c r="BB55" s="2">
        <v>0</v>
      </c>
      <c r="BC55" s="2">
        <f t="shared" si="127"/>
        <v>0</v>
      </c>
      <c r="BD55" s="13">
        <v>0</v>
      </c>
      <c r="BE55" s="2">
        <v>0</v>
      </c>
      <c r="BF55" s="2">
        <f t="shared" si="128"/>
        <v>0</v>
      </c>
      <c r="BG55" s="13">
        <v>0</v>
      </c>
      <c r="BH55" s="2">
        <v>0</v>
      </c>
      <c r="BI55" s="2">
        <f t="shared" si="129"/>
        <v>0</v>
      </c>
      <c r="BJ55" s="13">
        <v>40</v>
      </c>
      <c r="BK55" s="2">
        <v>0</v>
      </c>
      <c r="BL55" s="2">
        <v>86.94</v>
      </c>
      <c r="BM55" s="13">
        <v>0</v>
      </c>
      <c r="BN55" s="2">
        <v>0</v>
      </c>
      <c r="BO55" s="2">
        <f t="shared" si="130"/>
        <v>0</v>
      </c>
      <c r="BP55" s="13">
        <v>0</v>
      </c>
      <c r="BQ55" s="2">
        <v>0</v>
      </c>
      <c r="BR55" s="2">
        <v>0</v>
      </c>
      <c r="BS55" s="13">
        <v>0</v>
      </c>
      <c r="BT55" s="2">
        <v>0</v>
      </c>
      <c r="BU55" s="2">
        <f t="shared" si="131"/>
        <v>0</v>
      </c>
      <c r="BV55" s="13">
        <v>23.63</v>
      </c>
      <c r="BW55" s="2">
        <v>2.202</v>
      </c>
      <c r="BX55" s="2">
        <f>+BV55*BW55</f>
        <v>52.033259999999999</v>
      </c>
      <c r="BY55" s="13">
        <v>0</v>
      </c>
      <c r="BZ55" s="2">
        <v>0</v>
      </c>
      <c r="CA55" s="2">
        <f t="shared" si="132"/>
        <v>0</v>
      </c>
      <c r="CB55" s="13">
        <v>0</v>
      </c>
      <c r="CC55" s="2">
        <v>0</v>
      </c>
      <c r="CD55" s="2">
        <f>+CB55*CC55</f>
        <v>0</v>
      </c>
      <c r="CE55" s="13">
        <v>0</v>
      </c>
      <c r="CF55" s="2">
        <v>0</v>
      </c>
      <c r="CG55" s="2">
        <f t="shared" si="133"/>
        <v>0</v>
      </c>
      <c r="CH55" s="13">
        <f t="shared" si="134"/>
        <v>174.5</v>
      </c>
      <c r="CJ55" s="2">
        <f t="shared" si="135"/>
        <v>374.53119999999996</v>
      </c>
      <c r="CK55" s="13">
        <f t="shared" si="136"/>
        <v>34.9</v>
      </c>
    </row>
    <row r="56" spans="1:89" x14ac:dyDescent="0.2">
      <c r="A56">
        <v>541</v>
      </c>
      <c r="B56" t="s">
        <v>45</v>
      </c>
      <c r="C56">
        <v>1992</v>
      </c>
      <c r="D56" s="11">
        <v>1993</v>
      </c>
      <c r="E56" t="s">
        <v>50</v>
      </c>
      <c r="F56" t="s">
        <v>59</v>
      </c>
      <c r="G56" s="11" t="s">
        <v>107</v>
      </c>
      <c r="H56" s="11">
        <v>5</v>
      </c>
      <c r="I56" s="11" t="s">
        <v>232</v>
      </c>
      <c r="J56" s="11" t="s">
        <v>278</v>
      </c>
      <c r="K56" s="11" t="s">
        <v>243</v>
      </c>
      <c r="L56" s="11" t="s">
        <v>249</v>
      </c>
      <c r="M56" s="11" t="s">
        <v>17</v>
      </c>
      <c r="N56" s="13">
        <v>0</v>
      </c>
      <c r="O56" s="2">
        <v>0</v>
      </c>
      <c r="P56" s="2">
        <f t="shared" si="137"/>
        <v>0</v>
      </c>
      <c r="Q56" s="13">
        <v>0</v>
      </c>
      <c r="R56" s="2">
        <v>0</v>
      </c>
      <c r="S56" s="2">
        <f t="shared" si="123"/>
        <v>0</v>
      </c>
      <c r="T56" s="13">
        <v>0</v>
      </c>
      <c r="U56" s="2">
        <v>0</v>
      </c>
      <c r="V56" s="2">
        <f t="shared" si="145"/>
        <v>0</v>
      </c>
      <c r="W56" s="13">
        <v>0</v>
      </c>
      <c r="X56" s="2">
        <v>0</v>
      </c>
      <c r="Y56" s="2">
        <f t="shared" si="124"/>
        <v>0</v>
      </c>
      <c r="Z56" s="13">
        <v>0</v>
      </c>
      <c r="AA56" s="2">
        <v>0</v>
      </c>
      <c r="AB56" s="2">
        <f t="shared" si="146"/>
        <v>0</v>
      </c>
      <c r="AC56" s="13">
        <v>0</v>
      </c>
      <c r="AD56" s="2">
        <v>0</v>
      </c>
      <c r="AE56" s="2">
        <f t="shared" si="138"/>
        <v>0</v>
      </c>
      <c r="AF56" s="13">
        <v>15</v>
      </c>
      <c r="AG56" s="2">
        <v>2.0880000000000001</v>
      </c>
      <c r="AH56" s="2">
        <f t="shared" si="147"/>
        <v>31.32</v>
      </c>
      <c r="AI56" s="13">
        <v>0</v>
      </c>
      <c r="AJ56" s="2">
        <v>0</v>
      </c>
      <c r="AK56" s="2">
        <f t="shared" si="125"/>
        <v>0</v>
      </c>
      <c r="AL56" s="13">
        <v>0</v>
      </c>
      <c r="AM56" s="2">
        <v>0</v>
      </c>
      <c r="AN56" s="2">
        <f t="shared" si="148"/>
        <v>0</v>
      </c>
      <c r="AO56" s="13">
        <v>0</v>
      </c>
      <c r="AP56" s="2">
        <v>0</v>
      </c>
      <c r="AQ56" s="2">
        <f t="shared" si="139"/>
        <v>0</v>
      </c>
      <c r="AR56" s="13">
        <v>0</v>
      </c>
      <c r="AS56" s="2">
        <v>0</v>
      </c>
      <c r="AT56" s="2">
        <f t="shared" si="140"/>
        <v>0</v>
      </c>
      <c r="AU56" s="13">
        <v>0</v>
      </c>
      <c r="AV56" s="2">
        <v>0</v>
      </c>
      <c r="AW56" s="2">
        <f t="shared" si="126"/>
        <v>0</v>
      </c>
      <c r="AX56" s="13">
        <v>17.02</v>
      </c>
      <c r="AY56" s="2">
        <v>2.1789999999999998</v>
      </c>
      <c r="AZ56" s="2">
        <f t="shared" si="141"/>
        <v>37.086579999999998</v>
      </c>
      <c r="BA56" s="13">
        <v>0</v>
      </c>
      <c r="BB56" s="2">
        <v>0</v>
      </c>
      <c r="BC56" s="2">
        <f t="shared" si="127"/>
        <v>0</v>
      </c>
      <c r="BD56" s="13">
        <v>0</v>
      </c>
      <c r="BE56" s="2">
        <v>0</v>
      </c>
      <c r="BF56" s="2">
        <f t="shared" si="128"/>
        <v>0</v>
      </c>
      <c r="BG56" s="13">
        <v>0</v>
      </c>
      <c r="BH56" s="2">
        <v>0</v>
      </c>
      <c r="BI56" s="2">
        <f t="shared" si="129"/>
        <v>0</v>
      </c>
      <c r="BJ56" s="13">
        <v>0</v>
      </c>
      <c r="BK56" s="2">
        <v>0</v>
      </c>
      <c r="BL56" s="2">
        <f t="shared" si="142"/>
        <v>0</v>
      </c>
      <c r="BM56" s="13">
        <v>0</v>
      </c>
      <c r="BN56" s="2">
        <v>0</v>
      </c>
      <c r="BO56" s="2">
        <f t="shared" si="130"/>
        <v>0</v>
      </c>
      <c r="BP56" s="13">
        <v>14</v>
      </c>
      <c r="BQ56" s="2">
        <v>2.3420000000000001</v>
      </c>
      <c r="BR56" s="2">
        <f t="shared" si="143"/>
        <v>32.788000000000004</v>
      </c>
      <c r="BS56" s="13">
        <v>0</v>
      </c>
      <c r="BT56" s="2">
        <v>0</v>
      </c>
      <c r="BU56" s="2">
        <f t="shared" si="131"/>
        <v>0</v>
      </c>
      <c r="BV56" s="13">
        <v>10</v>
      </c>
      <c r="BW56" s="2">
        <v>2.202</v>
      </c>
      <c r="BX56" s="2">
        <f>+BV56*BW56</f>
        <v>22.02</v>
      </c>
      <c r="BY56" s="13">
        <v>0</v>
      </c>
      <c r="BZ56" s="2">
        <v>0</v>
      </c>
      <c r="CA56" s="2">
        <f t="shared" si="132"/>
        <v>0</v>
      </c>
      <c r="CB56" s="13">
        <v>13.98</v>
      </c>
      <c r="CC56" s="2">
        <v>2.327</v>
      </c>
      <c r="CD56" s="2">
        <f t="shared" ref="CD56" si="149">+CB56*CC56</f>
        <v>32.531460000000003</v>
      </c>
      <c r="CE56" s="13">
        <v>0</v>
      </c>
      <c r="CF56" s="2">
        <v>0</v>
      </c>
      <c r="CG56" s="2">
        <f t="shared" si="133"/>
        <v>0</v>
      </c>
      <c r="CH56" s="13">
        <f t="shared" si="134"/>
        <v>70</v>
      </c>
      <c r="CJ56" s="2">
        <f t="shared" si="135"/>
        <v>155.74603999999999</v>
      </c>
      <c r="CK56" s="13">
        <f t="shared" si="136"/>
        <v>14</v>
      </c>
    </row>
    <row r="57" spans="1:89" ht="18" x14ac:dyDescent="0.35">
      <c r="A57">
        <v>542</v>
      </c>
      <c r="B57" t="s">
        <v>45</v>
      </c>
      <c r="C57">
        <v>2000</v>
      </c>
      <c r="D57" s="11">
        <v>2000</v>
      </c>
      <c r="E57" t="s">
        <v>51</v>
      </c>
      <c r="F57" t="s">
        <v>60</v>
      </c>
      <c r="G57" s="11" t="s">
        <v>116</v>
      </c>
      <c r="H57" s="11">
        <v>10</v>
      </c>
      <c r="I57" s="11" t="s">
        <v>233</v>
      </c>
      <c r="J57" s="11" t="s">
        <v>279</v>
      </c>
      <c r="K57" s="11" t="s">
        <v>244</v>
      </c>
      <c r="L57" s="11" t="s">
        <v>250</v>
      </c>
      <c r="M57" s="11" t="s">
        <v>17</v>
      </c>
      <c r="N57" s="15">
        <v>0</v>
      </c>
      <c r="O57" s="4">
        <v>0</v>
      </c>
      <c r="P57" s="4">
        <f t="shared" si="137"/>
        <v>0</v>
      </c>
      <c r="Q57" s="15">
        <v>0</v>
      </c>
      <c r="R57" s="4">
        <v>0</v>
      </c>
      <c r="S57" s="4">
        <f t="shared" si="123"/>
        <v>0</v>
      </c>
      <c r="T57" s="15">
        <v>0</v>
      </c>
      <c r="U57" s="4">
        <v>0</v>
      </c>
      <c r="V57" s="4">
        <f t="shared" si="145"/>
        <v>0</v>
      </c>
      <c r="W57" s="15">
        <v>0</v>
      </c>
      <c r="X57" s="4">
        <v>0</v>
      </c>
      <c r="Y57" s="4">
        <f t="shared" si="124"/>
        <v>0</v>
      </c>
      <c r="Z57" s="15">
        <v>0</v>
      </c>
      <c r="AA57" s="4">
        <v>0</v>
      </c>
      <c r="AB57" s="4">
        <f t="shared" si="146"/>
        <v>0</v>
      </c>
      <c r="AC57" s="15">
        <v>28.01</v>
      </c>
      <c r="AD57" s="4">
        <v>2.2170000000000001</v>
      </c>
      <c r="AE57" s="4">
        <f t="shared" si="138"/>
        <v>62.098170000000003</v>
      </c>
      <c r="AF57" s="15">
        <v>0</v>
      </c>
      <c r="AG57" s="4">
        <v>0</v>
      </c>
      <c r="AH57" s="4">
        <f t="shared" si="147"/>
        <v>0</v>
      </c>
      <c r="AI57" s="15">
        <v>0</v>
      </c>
      <c r="AJ57" s="4">
        <v>0</v>
      </c>
      <c r="AK57" s="4">
        <f t="shared" si="125"/>
        <v>0</v>
      </c>
      <c r="AL57" s="15">
        <v>0</v>
      </c>
      <c r="AM57" s="4">
        <v>0</v>
      </c>
      <c r="AN57" s="4">
        <f t="shared" si="148"/>
        <v>0</v>
      </c>
      <c r="AO57" s="15">
        <v>0</v>
      </c>
      <c r="AP57" s="4">
        <v>0</v>
      </c>
      <c r="AQ57" s="4">
        <f t="shared" si="139"/>
        <v>0</v>
      </c>
      <c r="AR57" s="15">
        <v>0</v>
      </c>
      <c r="AS57" s="4">
        <v>0</v>
      </c>
      <c r="AT57" s="4">
        <f t="shared" si="140"/>
        <v>0</v>
      </c>
      <c r="AU57" s="15">
        <v>0</v>
      </c>
      <c r="AV57" s="4">
        <v>0</v>
      </c>
      <c r="AW57" s="4">
        <f t="shared" si="126"/>
        <v>0</v>
      </c>
      <c r="AX57" s="15">
        <v>0</v>
      </c>
      <c r="AY57" s="4">
        <v>0</v>
      </c>
      <c r="AZ57" s="4">
        <v>0</v>
      </c>
      <c r="BA57" s="15">
        <v>0</v>
      </c>
      <c r="BB57" s="4">
        <v>0</v>
      </c>
      <c r="BC57" s="4">
        <f t="shared" si="127"/>
        <v>0</v>
      </c>
      <c r="BD57" s="15">
        <v>0</v>
      </c>
      <c r="BE57" s="4">
        <v>0</v>
      </c>
      <c r="BF57" s="4">
        <f t="shared" si="128"/>
        <v>0</v>
      </c>
      <c r="BG57" s="15">
        <v>0</v>
      </c>
      <c r="BH57" s="4">
        <v>0</v>
      </c>
      <c r="BI57" s="4">
        <f t="shared" si="129"/>
        <v>0</v>
      </c>
      <c r="BJ57" s="15">
        <v>0</v>
      </c>
      <c r="BK57" s="4">
        <v>0</v>
      </c>
      <c r="BL57" s="4">
        <v>0</v>
      </c>
      <c r="BM57" s="15">
        <v>0</v>
      </c>
      <c r="BN57" s="4">
        <v>0</v>
      </c>
      <c r="BO57" s="4">
        <f t="shared" si="130"/>
        <v>0</v>
      </c>
      <c r="BP57" s="15">
        <v>17.05</v>
      </c>
      <c r="BQ57" s="4">
        <v>2.202</v>
      </c>
      <c r="BR57" s="4">
        <f>+BP57*BQ57</f>
        <v>37.5441</v>
      </c>
      <c r="BS57" s="15">
        <v>0</v>
      </c>
      <c r="BT57" s="4">
        <v>0</v>
      </c>
      <c r="BU57" s="4">
        <f t="shared" si="131"/>
        <v>0</v>
      </c>
      <c r="BV57" s="15">
        <v>0</v>
      </c>
      <c r="BW57" s="4">
        <v>0</v>
      </c>
      <c r="BX57" s="4">
        <f>+BV57*BW57</f>
        <v>0</v>
      </c>
      <c r="BY57" s="15">
        <v>0</v>
      </c>
      <c r="BZ57" s="4">
        <v>0</v>
      </c>
      <c r="CA57" s="4">
        <f t="shared" si="132"/>
        <v>0</v>
      </c>
      <c r="CB57" s="15">
        <v>0</v>
      </c>
      <c r="CC57" s="4">
        <v>0</v>
      </c>
      <c r="CD57" s="4">
        <v>0</v>
      </c>
      <c r="CE57" s="15">
        <v>0</v>
      </c>
      <c r="CF57" s="4">
        <v>0</v>
      </c>
      <c r="CG57" s="4">
        <f t="shared" si="133"/>
        <v>0</v>
      </c>
      <c r="CH57" s="15">
        <f t="shared" si="134"/>
        <v>45.06</v>
      </c>
      <c r="CI57" s="3"/>
      <c r="CJ57" s="4">
        <f t="shared" si="135"/>
        <v>99.642269999999996</v>
      </c>
      <c r="CK57" s="13">
        <f t="shared" si="136"/>
        <v>4.5060000000000002</v>
      </c>
    </row>
    <row r="58" spans="1:89" ht="18" x14ac:dyDescent="0.35">
      <c r="E58" s="7" t="s">
        <v>90</v>
      </c>
      <c r="N58" s="16">
        <f t="shared" ref="N58:AS58" si="150">SUM(N50:N57)</f>
        <v>42.07</v>
      </c>
      <c r="O58" s="6">
        <f t="shared" si="150"/>
        <v>4.5350651369356036</v>
      </c>
      <c r="P58" s="6">
        <f t="shared" si="150"/>
        <v>94.731150000000014</v>
      </c>
      <c r="Q58" s="16">
        <f t="shared" si="150"/>
        <v>0</v>
      </c>
      <c r="R58" s="6">
        <f t="shared" si="150"/>
        <v>0</v>
      </c>
      <c r="S58" s="6">
        <f t="shared" si="150"/>
        <v>0</v>
      </c>
      <c r="T58" s="16">
        <f t="shared" si="150"/>
        <v>87.01</v>
      </c>
      <c r="U58" s="6">
        <f t="shared" si="150"/>
        <v>12.88158523042754</v>
      </c>
      <c r="V58" s="6">
        <f t="shared" si="150"/>
        <v>186.803</v>
      </c>
      <c r="W58" s="16">
        <f t="shared" si="150"/>
        <v>0</v>
      </c>
      <c r="X58" s="6">
        <f t="shared" si="150"/>
        <v>0</v>
      </c>
      <c r="Y58" s="6">
        <f t="shared" si="150"/>
        <v>0</v>
      </c>
      <c r="Z58" s="16">
        <f t="shared" si="150"/>
        <v>0</v>
      </c>
      <c r="AA58" s="6">
        <f t="shared" si="150"/>
        <v>0</v>
      </c>
      <c r="AB58" s="6">
        <f t="shared" si="150"/>
        <v>0</v>
      </c>
      <c r="AC58" s="16">
        <f t="shared" si="150"/>
        <v>79.160000000000011</v>
      </c>
      <c r="AD58" s="6">
        <f t="shared" si="150"/>
        <v>8.674985074626866</v>
      </c>
      <c r="AE58" s="6">
        <f t="shared" si="150"/>
        <v>172.92039</v>
      </c>
      <c r="AF58" s="16">
        <f t="shared" si="150"/>
        <v>57.34</v>
      </c>
      <c r="AG58" s="6">
        <f t="shared" si="150"/>
        <v>6.2640000000000002</v>
      </c>
      <c r="AH58" s="6">
        <f t="shared" si="150"/>
        <v>119.72592</v>
      </c>
      <c r="AI58" s="16">
        <f t="shared" si="150"/>
        <v>0</v>
      </c>
      <c r="AJ58" s="6">
        <f t="shared" si="150"/>
        <v>0</v>
      </c>
      <c r="AK58" s="6">
        <f t="shared" si="150"/>
        <v>0</v>
      </c>
      <c r="AL58" s="16">
        <f t="shared" si="150"/>
        <v>147.5</v>
      </c>
      <c r="AM58" s="6">
        <f t="shared" si="150"/>
        <v>10.329580920740391</v>
      </c>
      <c r="AN58" s="6">
        <f t="shared" si="150"/>
        <v>305.88859000000002</v>
      </c>
      <c r="AO58" s="16">
        <f t="shared" si="150"/>
        <v>0</v>
      </c>
      <c r="AP58" s="6">
        <f t="shared" si="150"/>
        <v>0</v>
      </c>
      <c r="AQ58" s="6">
        <f t="shared" si="150"/>
        <v>0</v>
      </c>
      <c r="AR58" s="16">
        <f t="shared" si="150"/>
        <v>11</v>
      </c>
      <c r="AS58" s="6">
        <f t="shared" si="150"/>
        <v>1.9970000000000001</v>
      </c>
      <c r="AT58" s="6">
        <f t="shared" ref="AT58:BY58" si="151">SUM(AT50:AT57)</f>
        <v>21.967000000000002</v>
      </c>
      <c r="AU58" s="16">
        <f t="shared" si="151"/>
        <v>0</v>
      </c>
      <c r="AV58" s="6">
        <f t="shared" si="151"/>
        <v>0</v>
      </c>
      <c r="AW58" s="6">
        <f t="shared" si="151"/>
        <v>0</v>
      </c>
      <c r="AX58" s="16">
        <f t="shared" si="151"/>
        <v>93.679999999999993</v>
      </c>
      <c r="AY58" s="6">
        <f t="shared" si="151"/>
        <v>10.895</v>
      </c>
      <c r="AZ58" s="6">
        <f t="shared" si="151"/>
        <v>204.12871999999999</v>
      </c>
      <c r="BA58" s="16">
        <f t="shared" si="151"/>
        <v>0</v>
      </c>
      <c r="BB58" s="6">
        <f t="shared" si="151"/>
        <v>0</v>
      </c>
      <c r="BC58" s="6">
        <f t="shared" si="151"/>
        <v>0</v>
      </c>
      <c r="BD58" s="16">
        <f t="shared" si="151"/>
        <v>52.5</v>
      </c>
      <c r="BE58" s="6">
        <f t="shared" si="151"/>
        <v>8.7159999999999993</v>
      </c>
      <c r="BF58" s="6">
        <f t="shared" si="151"/>
        <v>114.39750000000001</v>
      </c>
      <c r="BG58" s="16">
        <f t="shared" si="151"/>
        <v>0</v>
      </c>
      <c r="BH58" s="6">
        <f t="shared" si="151"/>
        <v>0</v>
      </c>
      <c r="BI58" s="6">
        <f t="shared" si="151"/>
        <v>0</v>
      </c>
      <c r="BJ58" s="16">
        <f t="shared" si="151"/>
        <v>90.539999999999992</v>
      </c>
      <c r="BK58" s="6">
        <f t="shared" si="151"/>
        <v>6.0149999999999997</v>
      </c>
      <c r="BL58" s="6">
        <f t="shared" si="151"/>
        <v>188.27269999999999</v>
      </c>
      <c r="BM58" s="16">
        <f t="shared" si="151"/>
        <v>0</v>
      </c>
      <c r="BN58" s="6">
        <f t="shared" si="151"/>
        <v>0</v>
      </c>
      <c r="BO58" s="6">
        <f t="shared" si="151"/>
        <v>0</v>
      </c>
      <c r="BP58" s="16">
        <f t="shared" si="151"/>
        <v>102.08</v>
      </c>
      <c r="BQ58" s="6">
        <f t="shared" si="151"/>
        <v>11.366446513740632</v>
      </c>
      <c r="BR58" s="6">
        <f t="shared" si="151"/>
        <v>231.92610000000002</v>
      </c>
      <c r="BS58" s="16">
        <f t="shared" si="151"/>
        <v>0</v>
      </c>
      <c r="BT58" s="6">
        <f t="shared" si="151"/>
        <v>0</v>
      </c>
      <c r="BU58" s="6">
        <f t="shared" si="151"/>
        <v>0</v>
      </c>
      <c r="BV58" s="16">
        <f t="shared" si="151"/>
        <v>81.649999999999991</v>
      </c>
      <c r="BW58" s="6">
        <f t="shared" si="151"/>
        <v>8.8079999999999998</v>
      </c>
      <c r="BX58" s="6">
        <f t="shared" si="151"/>
        <v>179.79330000000002</v>
      </c>
      <c r="BY58" s="16">
        <f t="shared" si="151"/>
        <v>0</v>
      </c>
      <c r="BZ58" s="6">
        <f t="shared" ref="BZ58:CG58" si="152">SUM(BZ50:BZ57)</f>
        <v>0</v>
      </c>
      <c r="CA58" s="6">
        <f t="shared" si="152"/>
        <v>0</v>
      </c>
      <c r="CB58" s="16">
        <f t="shared" si="152"/>
        <v>50</v>
      </c>
      <c r="CC58" s="6">
        <f t="shared" si="152"/>
        <v>9.3079999999999998</v>
      </c>
      <c r="CD58" s="6">
        <f t="shared" si="152"/>
        <v>116.35</v>
      </c>
      <c r="CE58" s="16">
        <f t="shared" si="152"/>
        <v>0</v>
      </c>
      <c r="CF58" s="6">
        <f t="shared" si="152"/>
        <v>0</v>
      </c>
      <c r="CG58" s="6">
        <f t="shared" si="152"/>
        <v>0</v>
      </c>
      <c r="CH58" s="16">
        <f t="shared" si="134"/>
        <v>894.53</v>
      </c>
      <c r="CI58" s="5"/>
      <c r="CJ58" s="6">
        <f t="shared" si="135"/>
        <v>1936.90437</v>
      </c>
    </row>
    <row r="60" spans="1:89" x14ac:dyDescent="0.2">
      <c r="E60" s="7" t="s">
        <v>91</v>
      </c>
      <c r="N60" s="13">
        <f>+N58+N47+N36+N23+N15+N40</f>
        <v>1070.93</v>
      </c>
      <c r="O60" s="13">
        <f>+O58+O47+O36+O23+O15+O40</f>
        <v>37.609380347613303</v>
      </c>
      <c r="P60" s="13">
        <f>+P58+P47+P36+P23+P15+P40</f>
        <v>2321.1219099999998</v>
      </c>
      <c r="Q60" s="13">
        <f>+Q58+Q47+Q36+Q23+Q15+Q40</f>
        <v>44</v>
      </c>
      <c r="R60" s="13">
        <f>+R58+R47+R36+R23+R15+R40</f>
        <v>5.78</v>
      </c>
      <c r="S60" s="13">
        <f>+S58+S47+S36+S23+S15+S40</f>
        <v>127.16</v>
      </c>
      <c r="T60" s="13">
        <f>+T58+T47+T36+T23+T15+T40</f>
        <v>1245.83</v>
      </c>
      <c r="U60" s="13">
        <f>+U58+U47+U36+U23+U15+U40</f>
        <v>41.063395308867946</v>
      </c>
      <c r="V60" s="13">
        <f>+V58+V47+V36+V23+V15+V40</f>
        <v>2541.4331499999998</v>
      </c>
      <c r="W60" s="13">
        <f>+W58+W47+W36+W23+W15+W40</f>
        <v>113</v>
      </c>
      <c r="X60" s="13">
        <f>+X58+X47+X36+X23+X15+X40</f>
        <v>8.4789999999999992</v>
      </c>
      <c r="Y60" s="13">
        <f>+Y58+Y47+Y36+Y23+Y15+Y40</f>
        <v>317.97500000000002</v>
      </c>
      <c r="Z60" s="13">
        <f>+Z58+Z47+Z36+Z23+Z15+Z40</f>
        <v>14.96</v>
      </c>
      <c r="AA60" s="13">
        <f>+AA58+AA47+AA36+AA23+AA15+AA40</f>
        <v>1.87</v>
      </c>
      <c r="AB60" s="13">
        <f>+AB58+AB47+AB36+AB23+AB15+AB40</f>
        <v>27.975200000000005</v>
      </c>
      <c r="AC60" s="13">
        <f>+AC58+AC47+AC36+AC23+AC15+AC40</f>
        <v>1211.93</v>
      </c>
      <c r="AD60" s="13">
        <f>+AD58+AD47+AD36+AD23+AD15+AD40</f>
        <v>36.30015728096906</v>
      </c>
      <c r="AE60" s="13">
        <f>+AE58+AE47+AE36+AE23+AE15+AE40</f>
        <v>2843.6298500000003</v>
      </c>
      <c r="AF60" s="13">
        <f>+AF58+AF47+AF36+AF23+AF15+AF40</f>
        <v>912.08</v>
      </c>
      <c r="AG60" s="13">
        <f>+AG58+AG47+AG36+AG23+AG15+AG40</f>
        <v>30.896000000000001</v>
      </c>
      <c r="AH60" s="13">
        <f>+AH58+AH47+AH36+AH23+AH15+AH40</f>
        <v>1894.7314000000001</v>
      </c>
      <c r="AI60" s="13">
        <f>+AI58+AI47+AI36+AI23+AI15+AI40</f>
        <v>0</v>
      </c>
      <c r="AJ60" s="13">
        <f>+AJ58+AJ47+AJ36+AJ23+AJ15+AJ40</f>
        <v>0</v>
      </c>
      <c r="AK60" s="13">
        <f>+AK58+AK47+AK36+AK23+AK15+AK40</f>
        <v>0</v>
      </c>
      <c r="AL60" s="13">
        <f>+AL58+AL47+AL36+AL23+AL15+AL40</f>
        <v>779.55000000000007</v>
      </c>
      <c r="AM60" s="13">
        <f>+AM58+AM47+AM36+AM23+AM15+AM40</f>
        <v>32.677330730124922</v>
      </c>
      <c r="AN60" s="13">
        <f>+AN58+AN47+AN36+AN23+AN15+AN40</f>
        <v>1605.2548200000001</v>
      </c>
      <c r="AO60" s="13">
        <f>+AO58+AO47+AO36+AO23+AO15+AO40</f>
        <v>419.90000000000003</v>
      </c>
      <c r="AP60" s="13">
        <f>+AP58+AP47+AP36+AP23+AP15+AP40</f>
        <v>8.0969999999999995</v>
      </c>
      <c r="AQ60" s="13">
        <f>+AQ58+AQ47+AQ36+AQ23+AQ15+AQ40</f>
        <v>1133.3100999999999</v>
      </c>
      <c r="AR60" s="13">
        <f>+AR58+AR47+AR36+AR23+AR15+AR40</f>
        <v>424.37</v>
      </c>
      <c r="AS60" s="13">
        <f>+AS58+AS47+AS36+AS23+AS15+AS40</f>
        <v>19.86294553107205</v>
      </c>
      <c r="AT60" s="13">
        <f>+AT58+AT47+AT36+AT23+AT15+AT40</f>
        <v>845.44155999999998</v>
      </c>
      <c r="AU60" s="13">
        <f>+AU58+AU47+AU36+AU23+AU15+AU40</f>
        <v>469.99999999999994</v>
      </c>
      <c r="AV60" s="13">
        <f>+AV58+AV47+AV36+AV23+AV15+AV40</f>
        <v>10.795999999999999</v>
      </c>
      <c r="AW60" s="13">
        <f>+AW58+AW47+AW36+AW23+AW15+AW40</f>
        <v>1268.5299999999997</v>
      </c>
      <c r="AX60" s="13">
        <f>+AX58+AX47+AX36+AX23+AX15+AX40</f>
        <v>658.68000000000006</v>
      </c>
      <c r="AY60" s="13">
        <f>+AY58+AY47+AY36+AY23+AY15+AY40</f>
        <v>32.504962398857685</v>
      </c>
      <c r="AZ60" s="13">
        <f>+AZ58+AZ47+AZ36+AZ23+AZ15+AZ40</f>
        <v>1425.9500599999999</v>
      </c>
      <c r="BA60" s="13">
        <f>+BA58+BA47+BA36+BA23+BA15+BA40</f>
        <v>0</v>
      </c>
      <c r="BB60" s="13">
        <f>+BB58+BB47+BB36+BB23+BB15+BB40</f>
        <v>0</v>
      </c>
      <c r="BC60" s="13">
        <f>+BC58+BC47+BC36+BC23+BC15+BC40</f>
        <v>0</v>
      </c>
      <c r="BD60" s="13">
        <f>+BD58+BD47+BD36+BD23+BD15+BD40</f>
        <v>542.15999999999985</v>
      </c>
      <c r="BE60" s="13">
        <f>+BE58+BE47+BE36+BE23+BE15+BE40</f>
        <v>27.927644356416504</v>
      </c>
      <c r="BF60" s="13">
        <f>+BF58+BF47+BF36+BF23+BF15+BF40</f>
        <v>1164.52017</v>
      </c>
      <c r="BG60" s="13">
        <f>+BG58+BG47+BG36+BG23+BG15+BG40</f>
        <v>0</v>
      </c>
      <c r="BH60" s="13">
        <f>+BH58+BH47+BH36+BH23+BH15+BH40</f>
        <v>0</v>
      </c>
      <c r="BI60" s="13">
        <f>+BI58+BI47+BI36+BI23+BI15+BI40</f>
        <v>0</v>
      </c>
      <c r="BJ60" s="13">
        <f>+BJ58+BJ47+BJ36+BJ23+BJ15+BJ40</f>
        <v>544.08000000000004</v>
      </c>
      <c r="BK60" s="13">
        <f>+BK58+BK47+BK36+BK23+BK15+BK40</f>
        <v>29.054907379466066</v>
      </c>
      <c r="BL60" s="13">
        <f>+BL58+BL47+BL36+BL23+BL15+BL40</f>
        <v>1160.4614300000001</v>
      </c>
      <c r="BM60" s="13">
        <f>+BM58+BM47+BM36+BM23+BM15+BM40</f>
        <v>0</v>
      </c>
      <c r="BN60" s="13">
        <f>+BN58+BN47+BN36+BN23+BN15+BN40</f>
        <v>0</v>
      </c>
      <c r="BO60" s="13">
        <f>+BO58+BO47+BO36+BO23+BO15+BO40</f>
        <v>0</v>
      </c>
      <c r="BP60" s="13">
        <f>+BP58+BP47+BP36+BP23+BP15+BP40</f>
        <v>102.08</v>
      </c>
      <c r="BQ60" s="13">
        <f>+BQ58+BQ47+BQ36+BQ23+BQ15+BQ40</f>
        <v>11.366446513740632</v>
      </c>
      <c r="BR60" s="13">
        <f>+BR58+BR47+BR36+BR23+BR15+BR40</f>
        <v>231.92610000000002</v>
      </c>
      <c r="BS60" s="13">
        <f>+BS58+BS47+BS36+BS23+BS15+BS40</f>
        <v>635.11000000000013</v>
      </c>
      <c r="BT60" s="13">
        <f>+BT58+BT47+BT36+BT23+BT15+BT40</f>
        <v>22.184587467720977</v>
      </c>
      <c r="BU60" s="13">
        <f>+BU58+BU47+BU36+BU23+BU15+BU40</f>
        <v>1419.23108</v>
      </c>
      <c r="BV60" s="13">
        <f>+BV58+BV47+BV36+BV23+BV15+BV40</f>
        <v>939.72999999999979</v>
      </c>
      <c r="BW60" s="13">
        <f>+BW58+BW47+BW36+BW23+BW15+BW40</f>
        <v>32.947318714323956</v>
      </c>
      <c r="BX60" s="13">
        <f>+BX58+BX47+BX36+BX23+BX15+BX40</f>
        <v>2079.1807600000002</v>
      </c>
      <c r="BY60" s="13">
        <f>+BY58+BY47+BY36+BY23+BY15+BY40</f>
        <v>0</v>
      </c>
      <c r="BZ60" s="13">
        <f>+BZ58+BZ47+BZ36+BZ23+BZ15+BZ40</f>
        <v>0</v>
      </c>
      <c r="CA60" s="13">
        <f>+CA58+CA47+CA36+CA23+CA15+CA40</f>
        <v>0</v>
      </c>
      <c r="CB60" s="13">
        <f>+CB58+CB47+CB36+CB23+CB15+CB40</f>
        <v>514.61</v>
      </c>
      <c r="CC60" s="13">
        <f>+CC58+CC47+CC36+CC23+CC15+CC40</f>
        <v>31.31108176645742</v>
      </c>
      <c r="CD60" s="13">
        <f>+CD58+CD47+CD36+CD23+CD15+CD40</f>
        <v>1159.7963099999999</v>
      </c>
      <c r="CE60" s="13">
        <f>+CE58+CE47+CE36+CE23+CE15+CE40</f>
        <v>0</v>
      </c>
      <c r="CF60" s="13">
        <f>+CF58+CF47+CF36+CF23+CF15+CF40</f>
        <v>0</v>
      </c>
      <c r="CG60" s="13">
        <f>+CG58+CG47+CG36+CG23+CG15+CG40</f>
        <v>0</v>
      </c>
      <c r="CH60" s="13">
        <f>+CH58+CH47+CH36+CH23+CH15+CH40</f>
        <v>10643.000000000002</v>
      </c>
      <c r="CI60" s="13">
        <f>+CI58+CI47+CI36+CI23+CI15+CI40</f>
        <v>0</v>
      </c>
      <c r="CJ60" s="13">
        <f>+CJ58+CJ47+CJ36+CJ23+CJ15+CJ40</f>
        <v>23567.628900000003</v>
      </c>
    </row>
    <row r="61" spans="1:89" x14ac:dyDescent="0.2">
      <c r="E61" s="7" t="s">
        <v>92</v>
      </c>
      <c r="CJ61" s="18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Ferris</dc:creator>
  <cp:lastModifiedBy>Microsoft Office User</cp:lastModifiedBy>
  <cp:lastPrinted>2020-06-23T18:16:14Z</cp:lastPrinted>
  <dcterms:created xsi:type="dcterms:W3CDTF">2019-03-14T14:10:18Z</dcterms:created>
  <dcterms:modified xsi:type="dcterms:W3CDTF">2020-07-01T22:25:24Z</dcterms:modified>
</cp:coreProperties>
</file>